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ADM\Highlights\Kranken\Grenzgänger\"/>
    </mc:Choice>
  </mc:AlternateContent>
  <xr:revisionPtr revIDLastSave="0" documentId="8_{502A533E-78AD-46F6-BFF3-58E65B7799C6}" xr6:coauthVersionLast="47" xr6:coauthVersionMax="47" xr10:uidLastSave="{00000000-0000-0000-0000-000000000000}"/>
  <workbookProtection workbookAlgorithmName="SHA-512" workbookHashValue="AOU7RRUWHpx3c1qaH7qQ/45+FOTuFk9qXZ+B8l5lDRbLRhfnYVA+jhiEm52zD7BrnqvJEqZIvW8B5lO4WdoDag==" workbookSaltValue="cmnhzMEPPl9vU8+Qo4ArVw==" workbookSpinCount="100000" lockStructure="1"/>
  <bookViews>
    <workbookView showSheetTabs="0" xWindow="-120" yWindow="-120" windowWidth="29040" windowHeight="15840" tabRatio="599" xr2:uid="{00000000-000D-0000-FFFF-FFFF00000000}"/>
  </bookViews>
  <sheets>
    <sheet name="5_Tarife QualiMed_Z" sheetId="20" r:id="rId1"/>
    <sheet name="Beiträge 01_2021" sheetId="39" state="hidden" r:id="rId2"/>
    <sheet name="Beiträge 01_2022" sheetId="40" state="hidden" r:id="rId3"/>
    <sheet name="Beiträge 01_2023" sheetId="41" state="hidden" r:id="rId4"/>
    <sheet name="Beiträge 01_2024" sheetId="42" state="hidden" r:id="rId5"/>
    <sheet name="Beiträge 01_2018" sheetId="35" state="hidden" r:id="rId6"/>
    <sheet name="Beiträge 01_2019" sheetId="36" state="hidden" r:id="rId7"/>
    <sheet name="Beiträge 01_2020" sheetId="37" state="hidden" r:id="rId8"/>
  </sheets>
  <externalReferences>
    <externalReference r:id="rId9"/>
    <externalReference r:id="rId10"/>
  </externalReferences>
  <definedNames>
    <definedName name="Alter">'[1]BEA-Beitragsrechner'!$C$18</definedName>
    <definedName name="Alter_Erw_U5" localSheetId="1">'5_Tarife QualiMed_Z'!$C$48</definedName>
    <definedName name="Alter_Erw_U5" localSheetId="2">'5_Tarife QualiMed_Z'!$C$48</definedName>
    <definedName name="Alter_Erw_U5" localSheetId="3">'5_Tarife QualiMed_Z'!$C$48</definedName>
    <definedName name="Alter_Erw_U5" localSheetId="4">'5_Tarife QualiMed_Z'!$C$48</definedName>
    <definedName name="Alter_Erw_U5">'5_Tarife QualiMed_Z'!$C$48</definedName>
    <definedName name="Alter_Jugend_U5" localSheetId="1">'5_Tarife QualiMed_Z'!$E$48</definedName>
    <definedName name="Alter_Jugend_U5" localSheetId="2">'5_Tarife QualiMed_Z'!$E$48</definedName>
    <definedName name="Alter_Jugend_U5" localSheetId="3">'5_Tarife QualiMed_Z'!$E$48</definedName>
    <definedName name="Alter_Jugend_U5" localSheetId="4">'5_Tarife QualiMed_Z'!$E$48</definedName>
    <definedName name="Alter_Jugend_U5">'5_Tarife QualiMed_Z'!$E$48</definedName>
    <definedName name="Alter_Kind_U5" localSheetId="1">'5_Tarife QualiMed_Z'!$G$48</definedName>
    <definedName name="Alter_Kind_U5" localSheetId="2">'5_Tarife QualiMed_Z'!$G$48</definedName>
    <definedName name="Alter_Kind_U5" localSheetId="3">'5_Tarife QualiMed_Z'!$G$48</definedName>
    <definedName name="Alter_Kind_U5" localSheetId="4">'5_Tarife QualiMed_Z'!$G$48</definedName>
    <definedName name="Alter_Kind_U5">'5_Tarife QualiMed_Z'!$G$48</definedName>
    <definedName name="ambulant" localSheetId="1">'5_Tarife QualiMed_Z'!$G$104:$G$108</definedName>
    <definedName name="ambulant" localSheetId="2">'5_Tarife QualiMed_Z'!$G$104:$G$108</definedName>
    <definedName name="ambulant" localSheetId="3">'5_Tarife QualiMed_Z'!$G$104:$G$108</definedName>
    <definedName name="ambulant" localSheetId="4">'5_Tarife QualiMed_Z'!$G$104:$G$108</definedName>
    <definedName name="ambulant">'5_Tarife QualiMed_Z'!$G$104:$G$108</definedName>
    <definedName name="Anbieter" localSheetId="1">'5_Tarife QualiMed_Z'!$G$140:$G$142</definedName>
    <definedName name="Anbieter" localSheetId="2">'5_Tarife QualiMed_Z'!$G$140:$G$142</definedName>
    <definedName name="Anbieter" localSheetId="3">'5_Tarife QualiMed_Z'!$G$140:$G$142</definedName>
    <definedName name="Anbieter" localSheetId="4">'5_Tarife QualiMed_Z'!$G$140:$G$142</definedName>
    <definedName name="Anbieter">'5_Tarife QualiMed_Z'!$G$140:$G$143</definedName>
    <definedName name="Ausland" localSheetId="1">'5_Tarife QualiMed_Z'!$G$146:$G$148</definedName>
    <definedName name="Ausland" localSheetId="2">'5_Tarife QualiMed_Z'!$G$146:$G$148</definedName>
    <definedName name="Ausland" localSheetId="3">'5_Tarife QualiMed_Z'!$G$146:$G$148</definedName>
    <definedName name="Ausland" localSheetId="4">'5_Tarife QualiMed_Z'!$G$146:$G$148</definedName>
    <definedName name="Ausland">'5_Tarife QualiMed_Z'!$G$146:$G$148</definedName>
    <definedName name="B_2011" localSheetId="2">#REF!</definedName>
    <definedName name="B_2011" localSheetId="3">#REF!</definedName>
    <definedName name="B_2011" localSheetId="4">#REF!</definedName>
    <definedName name="B_2012" localSheetId="2">#REF!</definedName>
    <definedName name="B_2012" localSheetId="3">#REF!</definedName>
    <definedName name="B_2012" localSheetId="4">#REF!</definedName>
    <definedName name="B_2013" localSheetId="2">#REF!</definedName>
    <definedName name="B_2013" localSheetId="3">#REF!</definedName>
    <definedName name="B_2013" localSheetId="4">#REF!</definedName>
    <definedName name="B_2014" localSheetId="2">#REF!</definedName>
    <definedName name="B_2014" localSheetId="3">#REF!</definedName>
    <definedName name="B_2014" localSheetId="4">#REF!</definedName>
    <definedName name="B_2015" localSheetId="2">#REF!</definedName>
    <definedName name="B_2015" localSheetId="3">#REF!</definedName>
    <definedName name="B_2015" localSheetId="4">#REF!</definedName>
    <definedName name="B_2016" localSheetId="2">#REF!</definedName>
    <definedName name="B_2016" localSheetId="3">#REF!</definedName>
    <definedName name="B_2016" localSheetId="4">#REF!</definedName>
    <definedName name="B_2017" localSheetId="2">#REF!</definedName>
    <definedName name="B_2017" localSheetId="3">#REF!</definedName>
    <definedName name="B_2017" localSheetId="4">#REF!</definedName>
    <definedName name="B_2018" localSheetId="1">#REF!</definedName>
    <definedName name="B_2018" localSheetId="2">#REF!</definedName>
    <definedName name="B_2018" localSheetId="3">#REF!</definedName>
    <definedName name="B_2018" localSheetId="4">#REF!</definedName>
    <definedName name="B_2018">'Beiträge 01_2018'!$B$2:$BD$123</definedName>
    <definedName name="B_2019">'Beiträge 01_2019'!$B$2:$BD$123</definedName>
    <definedName name="B_2020">'Beiträge 01_2020'!$B$2:$EU$62</definedName>
    <definedName name="B_2021" localSheetId="2">'Beiträge 01_2022'!$B$2:$BH$62</definedName>
    <definedName name="B_2021" localSheetId="3">'Beiträge 01_2023'!$B$2:$BH$62</definedName>
    <definedName name="B_2021" localSheetId="4">'Beiträge 01_2024'!$B$2:$BH$62</definedName>
    <definedName name="B_2021">'Beiträge 01_2021'!$B$2:$BH$62</definedName>
    <definedName name="B_2022">'Beiträge 01_2022'!$D$2:$BH$62</definedName>
    <definedName name="B_2023">'Beiträge 01_2023'!$D$2:$BH$62</definedName>
    <definedName name="B_2024">'Beiträge 01_2024'!$D$2:$BH$123</definedName>
    <definedName name="Beiträge">[2]Angebot!$C$14</definedName>
    <definedName name="_xlnm.Print_Area" localSheetId="0">'5_Tarife QualiMed_Z'!$A$1:$H$200</definedName>
    <definedName name="_xlnm.Print_Titles" localSheetId="0">'5_Tarife QualiMed_Z'!$1:$8</definedName>
    <definedName name="Franchise">'5_Tarife QualiMed_Z'!$G$131:$G$137</definedName>
    <definedName name="Helsana">'5_Tarife QualiMed_Z'!$G$159:$G$160</definedName>
    <definedName name="Jahr_Abschluss_U5" localSheetId="1">'5_Tarife QualiMed_Z'!$C$13</definedName>
    <definedName name="Jahr_Abschluss_U5" localSheetId="2">'5_Tarife QualiMed_Z'!$C$13</definedName>
    <definedName name="Jahr_Abschluss_U5" localSheetId="3">'5_Tarife QualiMed_Z'!$C$13</definedName>
    <definedName name="Jahr_Abschluss_U5" localSheetId="4">'5_Tarife QualiMed_Z'!$C$13</definedName>
    <definedName name="Jahr_Abschluss_U5">'5_Tarife QualiMed_Z'!$C$13</definedName>
    <definedName name="stationär" localSheetId="1">'5_Tarife QualiMed_Z'!$G$111:$G$116</definedName>
    <definedName name="stationär" localSheetId="2">'5_Tarife QualiMed_Z'!$G$111:$G$116</definedName>
    <definedName name="stationär" localSheetId="3">'5_Tarife QualiMed_Z'!$G$111:$G$116</definedName>
    <definedName name="stationär" localSheetId="4">'5_Tarife QualiMed_Z'!$G$111:$G$116</definedName>
    <definedName name="stationär">'5_Tarife QualiMed_Z'!$G$111:$G$116</definedName>
    <definedName name="SWICA" localSheetId="1">'5_Tarife QualiMed_Z'!$G$151:$G$152</definedName>
    <definedName name="SWICA" localSheetId="2">'5_Tarife QualiMed_Z'!$G$151:$G$152</definedName>
    <definedName name="SWICA" localSheetId="3">'5_Tarife QualiMed_Z'!$G$151:$G$152</definedName>
    <definedName name="SWICA" localSheetId="4">'5_Tarife QualiMed_Z'!$G$151:$G$152</definedName>
    <definedName name="SWICA">'5_Tarife QualiMed_Z'!$G$151:$G$152</definedName>
    <definedName name="Sympany" localSheetId="1">'5_Tarife QualiMed_Z'!$G$155:$G$156</definedName>
    <definedName name="Sympany" localSheetId="2">'5_Tarife QualiMed_Z'!$G$155:$G$156</definedName>
    <definedName name="Sympany" localSheetId="3">'5_Tarife QualiMed_Z'!$G$155:$G$156</definedName>
    <definedName name="Sympany" localSheetId="4">'5_Tarife QualiMed_Z'!$G$155:$G$156</definedName>
    <definedName name="Sympany">'5_Tarife QualiMed_Z'!$G$155:$G$156</definedName>
    <definedName name="Zahn" localSheetId="1">'5_Tarife QualiMed_Z'!$G$119:$G$128</definedName>
    <definedName name="Zahn" localSheetId="2">'5_Tarife QualiMed_Z'!$G$119:$G$128</definedName>
    <definedName name="Zahn" localSheetId="3">'5_Tarife QualiMed_Z'!$G$119:$G$128</definedName>
    <definedName name="Zahn" localSheetId="4">'5_Tarife QualiMed_Z'!$G$119:$G$128</definedName>
    <definedName name="Zahn">'5_Tarife QualiMed_Z'!$G$119:$G$128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0" l="1"/>
  <c r="BH2" i="42"/>
  <c r="BG2" i="42"/>
  <c r="BF2" i="42"/>
  <c r="BE2" i="42"/>
  <c r="BD2" i="42"/>
  <c r="BC2" i="42"/>
  <c r="BB2" i="42"/>
  <c r="BA2" i="42"/>
  <c r="AZ2" i="42"/>
  <c r="AY2" i="42"/>
  <c r="AX2" i="42"/>
  <c r="AW2" i="42"/>
  <c r="BH2" i="41"/>
  <c r="BG2" i="41"/>
  <c r="BF2" i="41"/>
  <c r="BE2" i="41"/>
  <c r="BD2" i="41"/>
  <c r="BC2" i="41"/>
  <c r="BB2" i="41"/>
  <c r="BA2" i="41"/>
  <c r="AZ2" i="41"/>
  <c r="AY2" i="41"/>
  <c r="AX2" i="41"/>
  <c r="AW2" i="41"/>
  <c r="BH2" i="40" l="1"/>
  <c r="BG2" i="40"/>
  <c r="BF2" i="40"/>
  <c r="BE2" i="40"/>
  <c r="BD2" i="40"/>
  <c r="BC2" i="40"/>
  <c r="BB2" i="40"/>
  <c r="BA2" i="40"/>
  <c r="AZ2" i="40"/>
  <c r="AY2" i="40"/>
  <c r="AX2" i="40"/>
  <c r="AW2" i="40"/>
  <c r="C22" i="20" l="1"/>
  <c r="BH2" i="39"/>
  <c r="BG2" i="39"/>
  <c r="BF2" i="39"/>
  <c r="BE2" i="39"/>
  <c r="BD2" i="39"/>
  <c r="BC2" i="39"/>
  <c r="BB2" i="39"/>
  <c r="BA2" i="39"/>
  <c r="AZ2" i="39"/>
  <c r="AY2" i="39"/>
  <c r="AX2" i="39"/>
  <c r="AW2" i="39"/>
  <c r="EU2" i="37" l="1"/>
  <c r="ET2" i="37"/>
  <c r="ES2" i="37" l="1"/>
  <c r="B63" i="20"/>
  <c r="ER2" i="37" l="1"/>
  <c r="EQ2" i="37"/>
  <c r="EP2" i="37" l="1"/>
  <c r="EO2" i="37"/>
  <c r="EN2" i="37"/>
  <c r="EM2" i="37"/>
  <c r="EL2" i="37"/>
  <c r="EK2" i="37"/>
  <c r="EJ2" i="37"/>
  <c r="EI2" i="37"/>
  <c r="EH2" i="37"/>
  <c r="EG2" i="37"/>
  <c r="EF2" i="37"/>
  <c r="EE2" i="37"/>
  <c r="ED2" i="37"/>
  <c r="EC2" i="37"/>
  <c r="EB2" i="37"/>
  <c r="EA2" i="37"/>
  <c r="DZ2" i="37"/>
  <c r="DY2" i="37"/>
  <c r="DX2" i="37"/>
  <c r="DW2" i="37"/>
  <c r="DV2" i="37"/>
  <c r="DU2" i="37"/>
  <c r="DT2" i="37"/>
  <c r="DS2" i="37"/>
  <c r="DR2" i="37"/>
  <c r="DQ2" i="37"/>
  <c r="DP2" i="37"/>
  <c r="DO2" i="37"/>
  <c r="DN2" i="37"/>
  <c r="DM2" i="37"/>
  <c r="DL2" i="37"/>
  <c r="DK2" i="37"/>
  <c r="DJ2" i="37"/>
  <c r="B69" i="20" l="1"/>
  <c r="C206" i="20" l="1"/>
  <c r="B101" i="20" s="1"/>
  <c r="C198" i="20"/>
  <c r="B93" i="20" s="1"/>
  <c r="C199" i="20" l="1"/>
  <c r="B94" i="20" s="1"/>
  <c r="C200" i="20" l="1"/>
  <c r="B95" i="20" s="1"/>
  <c r="C201" i="20" l="1"/>
  <c r="B96" i="20" s="1"/>
  <c r="B70" i="20"/>
  <c r="C88" i="20"/>
  <c r="C87" i="20"/>
  <c r="C86" i="20"/>
  <c r="C85" i="20"/>
  <c r="B71" i="20"/>
  <c r="C202" i="20" l="1"/>
  <c r="C89" i="20"/>
  <c r="E89" i="20" s="1"/>
  <c r="B97" i="20" l="1"/>
  <c r="C205" i="20"/>
  <c r="B100" i="20" s="1"/>
  <c r="C204" i="20"/>
  <c r="B99" i="20" s="1"/>
  <c r="C203" i="20"/>
  <c r="B98" i="20" s="1"/>
  <c r="E87" i="20"/>
  <c r="E88" i="20"/>
  <c r="E86" i="20"/>
  <c r="G152" i="20"/>
  <c r="B89" i="20" l="1"/>
  <c r="B88" i="20"/>
  <c r="B87" i="20"/>
  <c r="B86" i="20"/>
  <c r="B85" i="20"/>
  <c r="E85" i="20"/>
  <c r="B62" i="20"/>
  <c r="B72" i="20"/>
  <c r="B53" i="20"/>
  <c r="B29" i="20"/>
  <c r="B60" i="20"/>
  <c r="G127" i="20"/>
  <c r="G126" i="20"/>
  <c r="G125" i="20"/>
  <c r="G124" i="20"/>
  <c r="G123" i="20"/>
  <c r="G122" i="20"/>
  <c r="B59" i="20"/>
  <c r="G112" i="20"/>
  <c r="G114" i="20"/>
  <c r="G108" i="20"/>
  <c r="G107" i="20"/>
  <c r="G106" i="20"/>
  <c r="G116" i="20"/>
  <c r="G142" i="20"/>
  <c r="G105" i="20"/>
  <c r="G137" i="20"/>
  <c r="G136" i="20"/>
  <c r="G135" i="20"/>
  <c r="G134" i="20"/>
  <c r="G133" i="20"/>
  <c r="B61" i="20"/>
  <c r="B57" i="20"/>
  <c r="G128" i="20"/>
  <c r="B33" i="20"/>
  <c r="C48" i="20"/>
  <c r="G48" i="20"/>
  <c r="G99" i="20" s="1"/>
  <c r="E48" i="20"/>
  <c r="E59" i="20" s="1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B68" i="20"/>
  <c r="C14" i="20"/>
  <c r="C97" i="20"/>
  <c r="E53" i="20"/>
  <c r="C93" i="20"/>
  <c r="G95" i="20" l="1"/>
  <c r="G98" i="20"/>
  <c r="G96" i="20"/>
  <c r="G94" i="20"/>
  <c r="E100" i="20"/>
  <c r="G93" i="20"/>
  <c r="G100" i="20"/>
  <c r="G97" i="20"/>
  <c r="G101" i="20"/>
  <c r="E94" i="20"/>
  <c r="E98" i="20"/>
  <c r="E101" i="20"/>
  <c r="E93" i="20"/>
  <c r="E97" i="20"/>
  <c r="E96" i="20"/>
  <c r="E95" i="20"/>
  <c r="E99" i="20"/>
  <c r="E72" i="20"/>
  <c r="C61" i="20"/>
  <c r="C63" i="20"/>
  <c r="G61" i="20"/>
  <c r="G60" i="20"/>
  <c r="G63" i="20"/>
  <c r="G59" i="20"/>
  <c r="E61" i="20"/>
  <c r="E60" i="20"/>
  <c r="E63" i="20"/>
  <c r="C60" i="20"/>
  <c r="E77" i="20"/>
  <c r="G68" i="20"/>
  <c r="E68" i="20"/>
  <c r="C68" i="20"/>
  <c r="C69" i="20"/>
  <c r="G69" i="20"/>
  <c r="E69" i="20"/>
  <c r="E62" i="20"/>
  <c r="G62" i="20"/>
  <c r="C62" i="20"/>
  <c r="G72" i="20"/>
  <c r="C72" i="20"/>
  <c r="E71" i="20"/>
  <c r="G71" i="20"/>
  <c r="C71" i="20"/>
  <c r="G70" i="20"/>
  <c r="C70" i="20"/>
  <c r="E70" i="20"/>
  <c r="C59" i="20"/>
  <c r="G53" i="20"/>
  <c r="C53" i="20"/>
  <c r="C101" i="20"/>
  <c r="C100" i="20"/>
  <c r="E54" i="20"/>
  <c r="G54" i="20"/>
  <c r="C98" i="20"/>
  <c r="C94" i="20"/>
  <c r="C54" i="20"/>
  <c r="C99" i="20"/>
  <c r="C96" i="20"/>
  <c r="C95" i="20"/>
  <c r="C77" i="20" l="1"/>
  <c r="G77" i="20"/>
  <c r="E78" i="20"/>
  <c r="E80" i="20" s="1"/>
  <c r="G78" i="20"/>
  <c r="C78" i="20"/>
  <c r="C80" i="20" l="1"/>
  <c r="G80" i="20"/>
</calcChain>
</file>

<file path=xl/sharedStrings.xml><?xml version="1.0" encoding="utf-8"?>
<sst xmlns="http://schemas.openxmlformats.org/spreadsheetml/2006/main" count="1012" uniqueCount="329">
  <si>
    <t>PVN</t>
  </si>
  <si>
    <t>Alter</t>
  </si>
  <si>
    <t>Geburtsjahr</t>
  </si>
  <si>
    <t>PVB</t>
  </si>
  <si>
    <t>INTER Option</t>
  </si>
  <si>
    <t>BEA / 1€</t>
  </si>
  <si>
    <t>Eintrittsalter</t>
  </si>
  <si>
    <t>zulässige Jahrgänge</t>
  </si>
  <si>
    <t>PVN für Studenten</t>
  </si>
  <si>
    <t>bitte wählen</t>
  </si>
  <si>
    <t>Bitte wählen Sie die Tarife aus und/oder geben Sie die Tagegelder an:</t>
  </si>
  <si>
    <t>Tagegelder</t>
  </si>
  <si>
    <t>Gesamtsumme (Krankheitskosten und Tagegelder)</t>
  </si>
  <si>
    <t>JAZ 300A</t>
  </si>
  <si>
    <t>Zahn</t>
  </si>
  <si>
    <t>Ambulant-Tarife</t>
  </si>
  <si>
    <t>QMB 300 U</t>
  </si>
  <si>
    <t>QMB 600 U</t>
  </si>
  <si>
    <t>QMB 1200 U</t>
  </si>
  <si>
    <t>QME 300 U</t>
  </si>
  <si>
    <t>QME 600 U</t>
  </si>
  <si>
    <t>QME 1200 U</t>
  </si>
  <si>
    <t>QMP 300 U</t>
  </si>
  <si>
    <t>QMP 600 U</t>
  </si>
  <si>
    <t>QMP 1200 U</t>
  </si>
  <si>
    <t>JAK U</t>
  </si>
  <si>
    <t>JA U</t>
  </si>
  <si>
    <t>JA S10 U</t>
  </si>
  <si>
    <t>JA S20 U</t>
  </si>
  <si>
    <t>JE U</t>
  </si>
  <si>
    <t>ZAK 1 U</t>
  </si>
  <si>
    <t>ZAK V 1 U</t>
  </si>
  <si>
    <t>ZAK 2 U</t>
  </si>
  <si>
    <t>ZAK V 2 U</t>
  </si>
  <si>
    <t>ZAK 3S U</t>
  </si>
  <si>
    <t>ZAZ U</t>
  </si>
  <si>
    <t>BK 100 U ambulant</t>
  </si>
  <si>
    <t>ABK 100 U ambulant</t>
  </si>
  <si>
    <t>BK 100 U stationär</t>
  </si>
  <si>
    <t>ABK 100 U stationär</t>
  </si>
  <si>
    <t>BW 100 U</t>
  </si>
  <si>
    <t>ABW 100 U</t>
  </si>
  <si>
    <t>BE U</t>
  </si>
  <si>
    <t>BKZ U</t>
  </si>
  <si>
    <t>PTN I U</t>
  </si>
  <si>
    <t>PTN II U</t>
  </si>
  <si>
    <t>PTN III U</t>
  </si>
  <si>
    <t>KHT U</t>
  </si>
  <si>
    <t>TAN 6 U</t>
  </si>
  <si>
    <t>BEA U</t>
  </si>
  <si>
    <t>AVP</t>
  </si>
  <si>
    <t>AGP</t>
  </si>
  <si>
    <t>AHP</t>
  </si>
  <si>
    <t>SU</t>
  </si>
  <si>
    <t>S2</t>
  </si>
  <si>
    <t>S2B65</t>
  </si>
  <si>
    <t>S1</t>
  </si>
  <si>
    <t>S1B65</t>
  </si>
  <si>
    <t>Z70</t>
  </si>
  <si>
    <t>Z80</t>
  </si>
  <si>
    <t>Z90</t>
  </si>
  <si>
    <t>ZPro</t>
  </si>
  <si>
    <t>PVN_M</t>
  </si>
  <si>
    <t>PVN_F</t>
  </si>
  <si>
    <t>PVN für Studenten_M</t>
  </si>
  <si>
    <t>PVN für Studenten_F</t>
  </si>
  <si>
    <t>PVB_M</t>
  </si>
  <si>
    <t>PVB_F</t>
  </si>
  <si>
    <t>INTER Option_M</t>
  </si>
  <si>
    <t>INTER Option_F</t>
  </si>
  <si>
    <t>BEA_M</t>
  </si>
  <si>
    <t>BEA_F</t>
  </si>
  <si>
    <t>JAZ 300A_M</t>
  </si>
  <si>
    <t>QMB 300 U_M</t>
  </si>
  <si>
    <t>QMB 600 U_M</t>
  </si>
  <si>
    <t>QMB 1200 U_M</t>
  </si>
  <si>
    <t>QMB 300 A_M</t>
  </si>
  <si>
    <t>QME 300 U_M</t>
  </si>
  <si>
    <t>QME 600 U_M</t>
  </si>
  <si>
    <t>QME 1200 U_M</t>
  </si>
  <si>
    <t>QME 300 A_M</t>
  </si>
  <si>
    <t>QMP 300 U_M</t>
  </si>
  <si>
    <t>QMP 600 U_M</t>
  </si>
  <si>
    <t>QMP 1200 U_M</t>
  </si>
  <si>
    <t>QMP 300 A_M</t>
  </si>
  <si>
    <t>JAK U_M</t>
  </si>
  <si>
    <t>JA U_M</t>
  </si>
  <si>
    <t>JA S10 U_M</t>
  </si>
  <si>
    <t>JA S20 U_M</t>
  </si>
  <si>
    <t>JE U_M</t>
  </si>
  <si>
    <t>ZAK 1 U_M</t>
  </si>
  <si>
    <t>ZAK V 1 U_M</t>
  </si>
  <si>
    <t>ZAK 2 U_M</t>
  </si>
  <si>
    <t>ZAK V 2 U_M</t>
  </si>
  <si>
    <t>ZAK 3S U_M</t>
  </si>
  <si>
    <t>ZAZ U_M</t>
  </si>
  <si>
    <t>BK U a_M</t>
  </si>
  <si>
    <t>ABK U a_M</t>
  </si>
  <si>
    <t>BK U s_M</t>
  </si>
  <si>
    <t>ABK U s_M</t>
  </si>
  <si>
    <t>BW U_M</t>
  </si>
  <si>
    <t>ABW U_M</t>
  </si>
  <si>
    <t>BE U_M</t>
  </si>
  <si>
    <t>BKZ U_M</t>
  </si>
  <si>
    <t>PTN I U_M</t>
  </si>
  <si>
    <t>PTN II U_M</t>
  </si>
  <si>
    <t>PTN III U_M</t>
  </si>
  <si>
    <t>KHT U_M</t>
  </si>
  <si>
    <t>TAN 6 U_M</t>
  </si>
  <si>
    <t>BEA U_M</t>
  </si>
  <si>
    <t>AVP_M</t>
  </si>
  <si>
    <t>AGP_M</t>
  </si>
  <si>
    <t>AHP_M</t>
  </si>
  <si>
    <t>SU_M</t>
  </si>
  <si>
    <t>S2_M</t>
  </si>
  <si>
    <t>S2B65_M</t>
  </si>
  <si>
    <t>S1_M</t>
  </si>
  <si>
    <t>S1B65_M</t>
  </si>
  <si>
    <t>Z70_M</t>
  </si>
  <si>
    <t>Z80_M</t>
  </si>
  <si>
    <t>Z90_M</t>
  </si>
  <si>
    <t>ZPro_M</t>
  </si>
  <si>
    <t>TFN 3</t>
  </si>
  <si>
    <t>TFN 7</t>
  </si>
  <si>
    <t>TFN 14</t>
  </si>
  <si>
    <t>TFN 21</t>
  </si>
  <si>
    <t>TFN 28</t>
  </si>
  <si>
    <t>TFN 42</t>
  </si>
  <si>
    <t>TFN 3_M</t>
  </si>
  <si>
    <t>TFN 7_M</t>
  </si>
  <si>
    <t>TFN 14_M</t>
  </si>
  <si>
    <t>TFN 21_M</t>
  </si>
  <si>
    <t>TFN 28_M</t>
  </si>
  <si>
    <t>TFN 42_M</t>
  </si>
  <si>
    <t>Versicherung Schweiz</t>
  </si>
  <si>
    <t>S110 U CH</t>
  </si>
  <si>
    <t>Z110 U CH</t>
  </si>
  <si>
    <t>S110 U CH_M</t>
  </si>
  <si>
    <t>Z110 U CH_M</t>
  </si>
  <si>
    <t>ZV - Zahn</t>
  </si>
  <si>
    <t>Stationär</t>
  </si>
  <si>
    <t>Tarife für Arbeitnehmer in der Schweiz mit Wohnsitz in Deutschland (Grenzgänger)</t>
  </si>
  <si>
    <t>Versicherungsbeginn in</t>
  </si>
  <si>
    <t>Anbieter</t>
  </si>
  <si>
    <t>VVG - SW - GG - 300</t>
  </si>
  <si>
    <t>VVG - SW - AN - 300</t>
  </si>
  <si>
    <t>VVG - SW - GG - 500</t>
  </si>
  <si>
    <t>VVG - SW - AN - 500</t>
  </si>
  <si>
    <t>VVG - SW - GG - 1000</t>
  </si>
  <si>
    <t>VVG - SW - AN - 1000</t>
  </si>
  <si>
    <t>VVG - SW - GG - 1500</t>
  </si>
  <si>
    <t>VVG - SW - AN - 1500</t>
  </si>
  <si>
    <t>VVG - SW - GG - 2000</t>
  </si>
  <si>
    <t>VVG - SW - AN - 2000</t>
  </si>
  <si>
    <t>VVG - SW - GG - 2500</t>
  </si>
  <si>
    <t>VVG - SW - AN - 2500</t>
  </si>
  <si>
    <t>Umrechnungskurs</t>
  </si>
  <si>
    <t>Franchise</t>
  </si>
  <si>
    <t>CHF 300</t>
  </si>
  <si>
    <t>KVG - SY - GG - 300</t>
  </si>
  <si>
    <t>KVG - SY - AN - 300</t>
  </si>
  <si>
    <t>Krankenversicherung Schweiz</t>
  </si>
  <si>
    <t>Summe Tarif Schweiz</t>
  </si>
  <si>
    <t>Summe Tarife INTER</t>
  </si>
  <si>
    <t>Gesamtsumme</t>
  </si>
  <si>
    <t>Versicherungsnehmer</t>
  </si>
  <si>
    <t>SWICA</t>
  </si>
  <si>
    <t>Person 1</t>
  </si>
  <si>
    <t>Person 2</t>
  </si>
  <si>
    <t>Person 3</t>
  </si>
  <si>
    <t>APP</t>
  </si>
  <si>
    <t>APP_M</t>
  </si>
  <si>
    <t>Ausland</t>
  </si>
  <si>
    <t>ja</t>
  </si>
  <si>
    <t>nein</t>
  </si>
  <si>
    <t>KVG</t>
  </si>
  <si>
    <t>Tarife SWICA</t>
  </si>
  <si>
    <t>Euroline</t>
  </si>
  <si>
    <t>Tarife Sympany</t>
  </si>
  <si>
    <t>Tarif</t>
  </si>
  <si>
    <t>Bitte geben Sie den Versicherungstyp in der Schweiz an (gesetzlich: KVG)</t>
  </si>
  <si>
    <t>KVG - SW - GG - 300 Euroline</t>
  </si>
  <si>
    <t>KVG - SW - AN - 300 Euroline</t>
  </si>
  <si>
    <t>KVG - SW - GG - 300 Euroline-Plus</t>
  </si>
  <si>
    <t>KVG - SW - AN - 300 Euroline-Plus</t>
  </si>
  <si>
    <t>KVG - SW - GG - 300 Euroline-Premium</t>
  </si>
  <si>
    <t>KVG - SW - AN - 300 Euroline-Premium</t>
  </si>
  <si>
    <t>KVG - SW - GG - 300 Euroline-Premium-Globe</t>
  </si>
  <si>
    <t>KVG - SW - AN - 300 Euroline-Premium-Globe</t>
  </si>
  <si>
    <t>KVG - SW - GG - 300 - Line</t>
  </si>
  <si>
    <t>KVG - SW - GG - 300 - Plus</t>
  </si>
  <si>
    <t>KVG - SW - AN - 300 - Plus</t>
  </si>
  <si>
    <t>KVG - SW - AN - 300 - Line</t>
  </si>
  <si>
    <t>KVG - SW - GG - 300 - Premium</t>
  </si>
  <si>
    <t>KVG - SW - AN - 300 - Premium</t>
  </si>
  <si>
    <t>KVG - SW - GG - 300 - Globe</t>
  </si>
  <si>
    <t>KVG - SY - GG - 300 - Line</t>
  </si>
  <si>
    <t>KVG - SY - AN - 300 - Line</t>
  </si>
  <si>
    <t>KVG - SW - AN - 300 - Globe</t>
  </si>
  <si>
    <t>01/18</t>
  </si>
  <si>
    <t>ReiseAV SW</t>
  </si>
  <si>
    <t>ReiseAV SW_M</t>
  </si>
  <si>
    <t>QC 1</t>
  </si>
  <si>
    <t>QC 2</t>
  </si>
  <si>
    <t>QC 3</t>
  </si>
  <si>
    <t>QC 4</t>
  </si>
  <si>
    <t>QC 5</t>
  </si>
  <si>
    <t>QCS 2</t>
  </si>
  <si>
    <t>QCS 3</t>
  </si>
  <si>
    <t>QCS 4</t>
  </si>
  <si>
    <t>QC E</t>
  </si>
  <si>
    <t>QC 1_M</t>
  </si>
  <si>
    <t>QC 2_M</t>
  </si>
  <si>
    <t>QC 3_M</t>
  </si>
  <si>
    <t>QC 4_M</t>
  </si>
  <si>
    <t>QC 5_M</t>
  </si>
  <si>
    <t>QCS 2_M</t>
  </si>
  <si>
    <t>QCS 3_M</t>
  </si>
  <si>
    <t>QCS 4_M</t>
  </si>
  <si>
    <t>QC E_M</t>
  </si>
  <si>
    <t>Pflegetagegeld - PG 5</t>
  </si>
  <si>
    <t>Erhöhung stationär</t>
  </si>
  <si>
    <t>Pflege Einmalleistung</t>
  </si>
  <si>
    <t>Auslandsreiseschutz (Tarif ReiseAV SW)</t>
  </si>
  <si>
    <t>ambulant</t>
  </si>
  <si>
    <t>stationär</t>
  </si>
  <si>
    <t>KVG - SW - GG - 300 Euroline-Plus-Hospita</t>
  </si>
  <si>
    <t>KVG - SW - AN - 300 - Hospita</t>
  </si>
  <si>
    <t>KVG - SW - GG - 300 - Hospita</t>
  </si>
  <si>
    <t>Krankenhaustagegeld (Tarif KHT U)</t>
  </si>
  <si>
    <t>PG 1 (in % PG 5)</t>
  </si>
  <si>
    <t>PG 2 (in % PG 5)</t>
  </si>
  <si>
    <t>PG 3 (in % PG 5)</t>
  </si>
  <si>
    <t>PG 4 (in % PG 5)</t>
  </si>
  <si>
    <t>INTER QualiCare® - zu beantragende Tagessätze je Tarif</t>
  </si>
  <si>
    <t>INTER QualiCare® Tarifstufe QC 1</t>
  </si>
  <si>
    <t>Tagesatz / Einmalleistung</t>
  </si>
  <si>
    <t>INTER QualiCare® Tarifstufe QC 2</t>
  </si>
  <si>
    <t>INTER QualiCare® Tarifstufe QC 3</t>
  </si>
  <si>
    <t>INTER QualiCare® Tarifstufe QC 4</t>
  </si>
  <si>
    <t>INTER QualiCare® Tarifstufe QC 5</t>
  </si>
  <si>
    <t>INTER QualiCare® Tarifstufe QCS 2</t>
  </si>
  <si>
    <t>INTER QualiCare® Tarifstufe QCS 3</t>
  </si>
  <si>
    <t>INTER QualiCare® Tarifstufe QCS 4</t>
  </si>
  <si>
    <t>INTER QualiCare® Tarifstufe QC E</t>
  </si>
  <si>
    <t>Versicherungsschutz INTER QualiCare®:</t>
  </si>
  <si>
    <t>Geburtsdaten der versicherten Personen</t>
  </si>
  <si>
    <t>Versicherungsnehmer und Versicherungsbeginn</t>
  </si>
  <si>
    <t>Z90Plus</t>
  </si>
  <si>
    <t>Z90Plus_M</t>
  </si>
  <si>
    <t>KVG - SW - AN - 300 Euroline-Plus-Hospita</t>
  </si>
  <si>
    <t>Beiträge QC</t>
  </si>
  <si>
    <t>Tagessatz</t>
  </si>
  <si>
    <t>Krankentagegeld (Tarif KTA 6)</t>
  </si>
  <si>
    <t>QMB 300A</t>
  </si>
  <si>
    <t>QME 300A</t>
  </si>
  <si>
    <t>QMP 300A</t>
  </si>
  <si>
    <t>JA Best</t>
  </si>
  <si>
    <t>JA Best 1</t>
  </si>
  <si>
    <t>JA Best 2</t>
  </si>
  <si>
    <t>ZA Best</t>
  </si>
  <si>
    <t>ZA Best 1</t>
  </si>
  <si>
    <t>ZA Best 2</t>
  </si>
  <si>
    <t>ZAML Best</t>
  </si>
  <si>
    <t>ZAML Best 1</t>
  </si>
  <si>
    <t>ZAML Best 2</t>
  </si>
  <si>
    <t>KTA 6</t>
  </si>
  <si>
    <t>KTA 9</t>
  </si>
  <si>
    <t>KTA 13</t>
  </si>
  <si>
    <t>KTA 26</t>
  </si>
  <si>
    <t>KTA 39</t>
  </si>
  <si>
    <t>KTA 52</t>
  </si>
  <si>
    <t>KTA 78</t>
  </si>
  <si>
    <t>KTMA 6</t>
  </si>
  <si>
    <t>KTMA 9</t>
  </si>
  <si>
    <t>KTMA 12</t>
  </si>
  <si>
    <t>KTMA 15</t>
  </si>
  <si>
    <t>KTMA 18</t>
  </si>
  <si>
    <t>KTMA 26</t>
  </si>
  <si>
    <t>KTMA 39</t>
  </si>
  <si>
    <t>KTMA 52</t>
  </si>
  <si>
    <t>KTS 3</t>
  </si>
  <si>
    <t>KTS 7</t>
  </si>
  <si>
    <t>KTS 14</t>
  </si>
  <si>
    <t>KTS 21</t>
  </si>
  <si>
    <t>KTS 28</t>
  </si>
  <si>
    <t>KTS 42</t>
  </si>
  <si>
    <t>KTS 91</t>
  </si>
  <si>
    <t>KTS 182</t>
  </si>
  <si>
    <t>KTS 365</t>
  </si>
  <si>
    <t>KTMN 3</t>
  </si>
  <si>
    <t>KTMN 7</t>
  </si>
  <si>
    <t>KTMN 14</t>
  </si>
  <si>
    <t>KTMN 21</t>
  </si>
  <si>
    <t>KTMN 28</t>
  </si>
  <si>
    <t>KTMN 42</t>
  </si>
  <si>
    <t>KTMN 91</t>
  </si>
  <si>
    <t>KTMN 182</t>
  </si>
  <si>
    <t>KTMN 365</t>
  </si>
  <si>
    <t>JA Best_M</t>
  </si>
  <si>
    <t>JA Best 1_M</t>
  </si>
  <si>
    <t>JA Best 2_M</t>
  </si>
  <si>
    <t>ZA Best_M</t>
  </si>
  <si>
    <t>ZA Best 1_M</t>
  </si>
  <si>
    <t>ZA Best 2_M</t>
  </si>
  <si>
    <t>ZAML Best_M</t>
  </si>
  <si>
    <t>ZAML Best 1_M</t>
  </si>
  <si>
    <t>ZAML Best 2_M</t>
  </si>
  <si>
    <t>01/20</t>
  </si>
  <si>
    <t>KVG - SY - GG - 300 (ohne Unfall)</t>
  </si>
  <si>
    <t>KVG - SY - AN - 300 (mit Unfall)</t>
  </si>
  <si>
    <t>KVG - SW - GG - 300 Euroline-Globe</t>
  </si>
  <si>
    <t>KVG - SW - AN - 300 Euroline-Globe</t>
  </si>
  <si>
    <t>S1R</t>
  </si>
  <si>
    <t>S2R</t>
  </si>
  <si>
    <t>Optionstarif (Tarif INTER Opti)</t>
  </si>
  <si>
    <t>INTER Opti</t>
  </si>
  <si>
    <t>AVSH</t>
  </si>
  <si>
    <t>APS</t>
  </si>
  <si>
    <t>Helsana</t>
  </si>
  <si>
    <t>Tarife ALLVES</t>
  </si>
  <si>
    <t>KVG - HE - GG - 300 - Helsana</t>
  </si>
  <si>
    <t>KVG - HE - AN - 300 - Helsana</t>
  </si>
  <si>
    <t>KVG - HE - AN - 300 - lsana</t>
  </si>
  <si>
    <t>KVG - HE - GG - 300 - lsana</t>
  </si>
  <si>
    <t>01/22</t>
  </si>
  <si>
    <t>01/23</t>
  </si>
  <si>
    <t>Grenzgänger-Rechner (01/2024)</t>
  </si>
  <si>
    <t>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</si>
</sst>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,##0.000"/>
    <numFmt numFmtId="166" formatCode="#,##0.00\ [$EUR]"/>
    <numFmt numFmtId="167" formatCode="#,##0\ [$EUR]"/>
    <numFmt numFmtId="168" formatCode="#,##0.0000\ [$CHF]"/>
    <numFmt numFmtId="169" formatCode="\(#,##0.00\ [$CHF]\)"/>
    <numFmt numFmtId="170" formatCode="0.000"/>
  </numFmts>
  <fonts count="2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i/>
      <sz val="10"/>
      <color indexed="18"/>
      <name val="Arial"/>
      <family val="2"/>
    </font>
    <font>
      <sz val="6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sz val="10"/>
      <color indexed="5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2"/>
      <color indexed="9"/>
      <name val="Barlow"/>
      <family val="3"/>
    </font>
    <font>
      <sz val="12"/>
      <name val="Barlow"/>
      <family val="3"/>
    </font>
    <font>
      <b/>
      <sz val="18"/>
      <color indexed="63"/>
      <name val="Barlow"/>
      <family val="3"/>
    </font>
    <font>
      <b/>
      <sz val="10"/>
      <color indexed="9"/>
      <name val="Barlow"/>
      <family val="3"/>
    </font>
    <font>
      <sz val="10"/>
      <color rgb="FFDEDC00"/>
      <name val="Arial"/>
      <family val="2"/>
    </font>
    <font>
      <i/>
      <sz val="10"/>
      <color rgb="FFDEDC00"/>
      <name val="Arial"/>
      <family val="2"/>
    </font>
    <font>
      <sz val="10"/>
      <color rgb="FF001B41"/>
      <name val="Barlow"/>
      <family val="3"/>
    </font>
    <font>
      <b/>
      <sz val="10"/>
      <color rgb="FF001B41"/>
      <name val="Barlow"/>
      <family val="3"/>
    </font>
    <font>
      <sz val="8"/>
      <color rgb="FF001B41"/>
      <name val="Barlow"/>
      <family val="3"/>
    </font>
    <font>
      <sz val="10"/>
      <color rgb="FF262626"/>
      <name val="Barlow"/>
      <family val="3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1B41"/>
        <bgColor indexed="64"/>
      </patternFill>
    </fill>
    <fill>
      <patternFill patternType="solid">
        <fgColor rgb="FFDEDC00"/>
        <bgColor indexed="64"/>
      </patternFill>
    </fill>
    <fill>
      <patternFill patternType="solid">
        <fgColor rgb="FF465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/>
      <right/>
      <top/>
      <bottom style="thin">
        <color theme="0" tint="-0.34998626667073579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5" fillId="0" borderId="0"/>
    <xf numFmtId="164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49">
    <xf numFmtId="0" fontId="0" fillId="0" borderId="0" xfId="0"/>
    <xf numFmtId="164" fontId="3" fillId="0" borderId="0" xfId="4" applyFont="1"/>
    <xf numFmtId="164" fontId="3" fillId="0" borderId="0" xfId="4" applyFont="1" applyAlignment="1">
      <alignment horizontal="right"/>
    </xf>
    <xf numFmtId="0" fontId="3" fillId="0" borderId="0" xfId="4" applyNumberFormat="1" applyFont="1"/>
    <xf numFmtId="4" fontId="3" fillId="0" borderId="0" xfId="4" applyNumberFormat="1" applyFont="1"/>
    <xf numFmtId="0" fontId="4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3" fillId="0" borderId="0" xfId="4" quotePrefix="1" applyFont="1" applyAlignment="1">
      <alignment horizontal="right" wrapText="1"/>
    </xf>
    <xf numFmtId="164" fontId="3" fillId="0" borderId="7" xfId="4" applyFont="1" applyBorder="1"/>
    <xf numFmtId="0" fontId="13" fillId="2" borderId="1" xfId="0" applyFont="1" applyFill="1" applyBorder="1" applyAlignment="1">
      <alignment horizontal="right"/>
    </xf>
    <xf numFmtId="0" fontId="14" fillId="0" borderId="0" xfId="0" applyFont="1"/>
    <xf numFmtId="4" fontId="14" fillId="0" borderId="0" xfId="0" applyNumberFormat="1" applyFont="1"/>
    <xf numFmtId="4" fontId="3" fillId="0" borderId="7" xfId="4" applyNumberFormat="1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6" xfId="0" applyFont="1" applyBorder="1"/>
    <xf numFmtId="2" fontId="3" fillId="0" borderId="0" xfId="4" applyNumberFormat="1" applyFont="1"/>
    <xf numFmtId="2" fontId="3" fillId="0" borderId="7" xfId="4" applyNumberFormat="1" applyFont="1" applyBorder="1"/>
    <xf numFmtId="0" fontId="0" fillId="0" borderId="8" xfId="0" applyBorder="1"/>
    <xf numFmtId="164" fontId="13" fillId="4" borderId="0" xfId="4" applyFont="1" applyFill="1"/>
    <xf numFmtId="2" fontId="3" fillId="0" borderId="2" xfId="4" applyNumberFormat="1" applyFont="1" applyBorder="1"/>
    <xf numFmtId="164" fontId="13" fillId="4" borderId="7" xfId="4" applyFont="1" applyFill="1" applyBorder="1"/>
    <xf numFmtId="0" fontId="15" fillId="0" borderId="0" xfId="3"/>
    <xf numFmtId="0" fontId="13" fillId="2" borderId="1" xfId="2" applyFont="1" applyFill="1" applyBorder="1" applyAlignment="1">
      <alignment horizontal="right"/>
    </xf>
    <xf numFmtId="0" fontId="13" fillId="2" borderId="7" xfId="2" applyFont="1" applyFill="1" applyBorder="1" applyAlignment="1">
      <alignment horizontal="right"/>
    </xf>
    <xf numFmtId="165" fontId="3" fillId="0" borderId="7" xfId="4" applyNumberFormat="1" applyFont="1" applyBorder="1"/>
    <xf numFmtId="164" fontId="3" fillId="5" borderId="7" xfId="4" applyFont="1" applyFill="1" applyBorder="1" applyAlignment="1">
      <alignment wrapText="1"/>
    </xf>
    <xf numFmtId="164" fontId="3" fillId="5" borderId="0" xfId="4" applyFont="1" applyFill="1" applyAlignment="1">
      <alignment horizontal="center" wrapText="1"/>
    </xf>
    <xf numFmtId="164" fontId="3" fillId="5" borderId="7" xfId="4" applyFont="1" applyFill="1" applyBorder="1" applyAlignment="1">
      <alignment horizontal="center" wrapText="1"/>
    </xf>
    <xf numFmtId="0" fontId="0" fillId="5" borderId="7" xfId="0" applyFill="1" applyBorder="1" applyAlignment="1">
      <alignment horizontal="left"/>
    </xf>
    <xf numFmtId="2" fontId="15" fillId="0" borderId="7" xfId="3" applyNumberFormat="1" applyBorder="1"/>
    <xf numFmtId="2" fontId="0" fillId="0" borderId="0" xfId="0" applyNumberFormat="1"/>
    <xf numFmtId="164" fontId="3" fillId="6" borderId="7" xfId="4" applyFont="1" applyFill="1" applyBorder="1" applyAlignment="1">
      <alignment wrapText="1"/>
    </xf>
    <xf numFmtId="164" fontId="3" fillId="0" borderId="7" xfId="4" applyFont="1" applyBorder="1" applyAlignment="1">
      <alignment wrapText="1"/>
    </xf>
    <xf numFmtId="0" fontId="10" fillId="3" borderId="0" xfId="0" applyFont="1" applyFill="1"/>
    <xf numFmtId="167" fontId="10" fillId="3" borderId="0" xfId="0" applyNumberFormat="1" applyFont="1" applyFill="1"/>
    <xf numFmtId="0" fontId="10" fillId="3" borderId="11" xfId="0" applyFont="1" applyFill="1" applyBorder="1"/>
    <xf numFmtId="167" fontId="10" fillId="3" borderId="11" xfId="0" applyNumberFormat="1" applyFont="1" applyFill="1" applyBorder="1"/>
    <xf numFmtId="164" fontId="3" fillId="7" borderId="7" xfId="4" applyFont="1" applyFill="1" applyBorder="1" applyAlignment="1">
      <alignment wrapText="1"/>
    </xf>
    <xf numFmtId="2" fontId="16" fillId="0" borderId="2" xfId="4" applyNumberFormat="1" applyFont="1" applyBorder="1"/>
    <xf numFmtId="2" fontId="16" fillId="0" borderId="7" xfId="4" applyNumberFormat="1" applyFont="1" applyBorder="1"/>
    <xf numFmtId="0" fontId="3" fillId="0" borderId="0" xfId="0" applyFont="1"/>
    <xf numFmtId="166" fontId="0" fillId="0" borderId="0" xfId="0" applyNumberFormat="1"/>
    <xf numFmtId="166" fontId="10" fillId="0" borderId="0" xfId="0" applyNumberFormat="1" applyFont="1"/>
    <xf numFmtId="167" fontId="10" fillId="0" borderId="0" xfId="0" applyNumberFormat="1" applyFont="1"/>
    <xf numFmtId="164" fontId="3" fillId="0" borderId="7" xfId="4" applyFont="1" applyBorder="1" applyAlignment="1">
      <alignment horizontal="center" wrapText="1"/>
    </xf>
    <xf numFmtId="0" fontId="13" fillId="2" borderId="1" xfId="5" applyFont="1" applyFill="1" applyBorder="1" applyAlignment="1">
      <alignment horizontal="right"/>
    </xf>
    <xf numFmtId="0" fontId="13" fillId="2" borderId="7" xfId="5" applyFont="1" applyFill="1" applyBorder="1" applyAlignment="1">
      <alignment horizontal="right"/>
    </xf>
    <xf numFmtId="2" fontId="3" fillId="0" borderId="0" xfId="5" applyNumberFormat="1"/>
    <xf numFmtId="2" fontId="3" fillId="0" borderId="1" xfId="4" applyNumberFormat="1" applyFont="1" applyBorder="1"/>
    <xf numFmtId="2" fontId="3" fillId="0" borderId="1" xfId="5" applyNumberFormat="1" applyBorder="1"/>
    <xf numFmtId="2" fontId="3" fillId="0" borderId="7" xfId="5" applyNumberFormat="1" applyBorder="1"/>
    <xf numFmtId="164" fontId="3" fillId="8" borderId="7" xfId="4" applyFont="1" applyFill="1" applyBorder="1" applyAlignment="1">
      <alignment wrapText="1"/>
    </xf>
    <xf numFmtId="164" fontId="1" fillId="0" borderId="7" xfId="4" applyFont="1" applyBorder="1" applyAlignment="1">
      <alignment horizontal="center" wrapText="1"/>
    </xf>
    <xf numFmtId="0" fontId="3" fillId="0" borderId="0" xfId="5"/>
    <xf numFmtId="0" fontId="1" fillId="0" borderId="8" xfId="0" applyFont="1" applyBorder="1"/>
    <xf numFmtId="0" fontId="1" fillId="0" borderId="6" xfId="0" applyFont="1" applyBorder="1"/>
    <xf numFmtId="164" fontId="1" fillId="0" borderId="0" xfId="4" quotePrefix="1" applyFont="1" applyAlignment="1">
      <alignment horizontal="right" wrapText="1"/>
    </xf>
    <xf numFmtId="164" fontId="1" fillId="9" borderId="7" xfId="4" applyFont="1" applyFill="1" applyBorder="1" applyAlignment="1">
      <alignment wrapText="1"/>
    </xf>
    <xf numFmtId="164" fontId="1" fillId="6" borderId="7" xfId="4" applyFont="1" applyFill="1" applyBorder="1" applyAlignment="1">
      <alignment wrapText="1"/>
    </xf>
    <xf numFmtId="0" fontId="1" fillId="8" borderId="7" xfId="6" applyFill="1" applyBorder="1" applyAlignment="1">
      <alignment horizontal="left"/>
    </xf>
    <xf numFmtId="0" fontId="1" fillId="5" borderId="7" xfId="6" applyFill="1" applyBorder="1" applyAlignment="1">
      <alignment horizontal="left"/>
    </xf>
    <xf numFmtId="164" fontId="1" fillId="8" borderId="7" xfId="4" applyFont="1" applyFill="1" applyBorder="1" applyAlignment="1">
      <alignment horizontal="center" wrapText="1"/>
    </xf>
    <xf numFmtId="0" fontId="1" fillId="0" borderId="0" xfId="6"/>
    <xf numFmtId="164" fontId="1" fillId="0" borderId="0" xfId="4" applyFont="1" applyAlignment="1">
      <alignment horizontal="right"/>
    </xf>
    <xf numFmtId="0" fontId="13" fillId="2" borderId="1" xfId="6" applyFont="1" applyFill="1" applyBorder="1" applyAlignment="1">
      <alignment horizontal="right"/>
    </xf>
    <xf numFmtId="0" fontId="13" fillId="2" borderId="7" xfId="7" applyFont="1" applyFill="1" applyBorder="1" applyAlignment="1">
      <alignment horizontal="right"/>
    </xf>
    <xf numFmtId="0" fontId="1" fillId="0" borderId="0" xfId="4" applyNumberFormat="1" applyFont="1"/>
    <xf numFmtId="2" fontId="1" fillId="0" borderId="0" xfId="4" applyNumberFormat="1" applyFont="1"/>
    <xf numFmtId="2" fontId="1" fillId="0" borderId="7" xfId="4" applyNumberFormat="1" applyFont="1" applyBorder="1"/>
    <xf numFmtId="2" fontId="1" fillId="0" borderId="7" xfId="8" applyNumberFormat="1" applyBorder="1"/>
    <xf numFmtId="2" fontId="1" fillId="0" borderId="0" xfId="6" applyNumberFormat="1"/>
    <xf numFmtId="2" fontId="1" fillId="0" borderId="7" xfId="7" applyNumberFormat="1" applyBorder="1"/>
    <xf numFmtId="170" fontId="1" fillId="0" borderId="7" xfId="7" applyNumberFormat="1" applyBorder="1"/>
    <xf numFmtId="2" fontId="1" fillId="0" borderId="2" xfId="4" applyNumberFormat="1" applyFont="1" applyBorder="1"/>
    <xf numFmtId="164" fontId="1" fillId="0" borderId="0" xfId="4" applyFont="1"/>
    <xf numFmtId="0" fontId="1" fillId="0" borderId="0" xfId="8"/>
    <xf numFmtId="170" fontId="1" fillId="0" borderId="0" xfId="6" applyNumberFormat="1"/>
    <xf numFmtId="2" fontId="1" fillId="0" borderId="0" xfId="7" applyNumberFormat="1"/>
    <xf numFmtId="0" fontId="1" fillId="0" borderId="0" xfId="7"/>
    <xf numFmtId="164" fontId="1" fillId="8" borderId="7" xfId="4" applyFont="1" applyFill="1" applyBorder="1" applyAlignment="1">
      <alignment wrapText="1"/>
    </xf>
    <xf numFmtId="0" fontId="22" fillId="10" borderId="0" xfId="0" applyFont="1" applyFill="1"/>
    <xf numFmtId="0" fontId="22" fillId="10" borderId="0" xfId="0" applyFont="1" applyFill="1" applyAlignment="1">
      <alignment horizontal="right"/>
    </xf>
    <xf numFmtId="0" fontId="0" fillId="11" borderId="0" xfId="0" applyFill="1"/>
    <xf numFmtId="0" fontId="9" fillId="11" borderId="0" xfId="0" applyFont="1" applyFill="1"/>
    <xf numFmtId="0" fontId="4" fillId="11" borderId="0" xfId="0" applyFont="1" applyFill="1"/>
    <xf numFmtId="0" fontId="23" fillId="11" borderId="0" xfId="0" applyFont="1" applyFill="1"/>
    <xf numFmtId="0" fontId="24" fillId="11" borderId="0" xfId="0" applyFont="1" applyFill="1" applyAlignment="1">
      <alignment horizontal="center"/>
    </xf>
    <xf numFmtId="0" fontId="12" fillId="11" borderId="0" xfId="0" applyFont="1" applyFill="1"/>
    <xf numFmtId="0" fontId="11" fillId="11" borderId="0" xfId="0" applyFont="1" applyFill="1"/>
    <xf numFmtId="0" fontId="8" fillId="11" borderId="0" xfId="0" applyFont="1" applyFill="1" applyAlignment="1">
      <alignment horizontal="left"/>
    </xf>
    <xf numFmtId="0" fontId="9" fillId="11" borderId="0" xfId="0" applyFont="1" applyFill="1" applyAlignment="1">
      <alignment horizontal="right"/>
    </xf>
    <xf numFmtId="9" fontId="8" fillId="11" borderId="0" xfId="1" applyFont="1" applyFill="1" applyAlignment="1" applyProtection="1">
      <alignment horizontal="center"/>
    </xf>
    <xf numFmtId="0" fontId="8" fillId="11" borderId="0" xfId="1" applyNumberFormat="1" applyFont="1" applyFill="1" applyAlignment="1" applyProtection="1">
      <alignment horizontal="center"/>
    </xf>
    <xf numFmtId="0" fontId="4" fillId="11" borderId="0" xfId="0" applyFont="1" applyFill="1" applyAlignment="1">
      <alignment horizontal="center"/>
    </xf>
    <xf numFmtId="0" fontId="6" fillId="11" borderId="0" xfId="0" applyFont="1" applyFill="1" applyAlignment="1">
      <alignment horizontal="right"/>
    </xf>
    <xf numFmtId="0" fontId="6" fillId="11" borderId="0" xfId="0" applyFont="1" applyFill="1" applyAlignment="1">
      <alignment horizontal="center"/>
    </xf>
    <xf numFmtId="166" fontId="10" fillId="11" borderId="0" xfId="0" applyNumberFormat="1" applyFont="1" applyFill="1" applyAlignment="1">
      <alignment horizontal="right"/>
    </xf>
    <xf numFmtId="0" fontId="7" fillId="11" borderId="0" xfId="0" applyFont="1" applyFill="1" applyAlignment="1">
      <alignment horizontal="centerContinuous"/>
    </xf>
    <xf numFmtId="0" fontId="0" fillId="11" borderId="9" xfId="0" applyFill="1" applyBorder="1"/>
    <xf numFmtId="0" fontId="5" fillId="11" borderId="0" xfId="0" applyFont="1" applyFill="1"/>
    <xf numFmtId="4" fontId="4" fillId="11" borderId="0" xfId="0" applyNumberFormat="1" applyFont="1" applyFill="1" applyAlignment="1">
      <alignment horizontal="right"/>
    </xf>
    <xf numFmtId="0" fontId="0" fillId="11" borderId="10" xfId="0" applyFill="1" applyBorder="1"/>
    <xf numFmtId="0" fontId="25" fillId="11" borderId="0" xfId="0" applyFont="1" applyFill="1"/>
    <xf numFmtId="166" fontId="25" fillId="11" borderId="0" xfId="0" applyNumberFormat="1" applyFont="1" applyFill="1"/>
    <xf numFmtId="166" fontId="25" fillId="11" borderId="0" xfId="0" applyNumberFormat="1" applyFont="1" applyFill="1" applyAlignment="1">
      <alignment horizontal="right"/>
    </xf>
    <xf numFmtId="0" fontId="25" fillId="11" borderId="11" xfId="0" applyFont="1" applyFill="1" applyBorder="1"/>
    <xf numFmtId="166" fontId="25" fillId="11" borderId="11" xfId="0" applyNumberFormat="1" applyFont="1" applyFill="1" applyBorder="1"/>
    <xf numFmtId="166" fontId="25" fillId="11" borderId="11" xfId="0" applyNumberFormat="1" applyFont="1" applyFill="1" applyBorder="1" applyAlignment="1">
      <alignment horizontal="right"/>
    </xf>
    <xf numFmtId="0" fontId="26" fillId="11" borderId="0" xfId="0" applyFont="1" applyFill="1"/>
    <xf numFmtId="167" fontId="26" fillId="11" borderId="0" xfId="0" applyNumberFormat="1" applyFont="1" applyFill="1"/>
    <xf numFmtId="0" fontId="26" fillId="11" borderId="9" xfId="0" applyFont="1" applyFill="1" applyBorder="1"/>
    <xf numFmtId="166" fontId="25" fillId="11" borderId="9" xfId="0" applyNumberFormat="1" applyFont="1" applyFill="1" applyBorder="1" applyAlignment="1">
      <alignment horizontal="right"/>
    </xf>
    <xf numFmtId="0" fontId="26" fillId="11" borderId="10" xfId="0" applyFont="1" applyFill="1" applyBorder="1"/>
    <xf numFmtId="166" fontId="25" fillId="11" borderId="10" xfId="0" applyNumberFormat="1" applyFont="1" applyFill="1" applyBorder="1" applyAlignment="1">
      <alignment horizontal="right"/>
    </xf>
    <xf numFmtId="0" fontId="25" fillId="11" borderId="9" xfId="0" applyFont="1" applyFill="1" applyBorder="1"/>
    <xf numFmtId="0" fontId="26" fillId="11" borderId="3" xfId="0" applyFont="1" applyFill="1" applyBorder="1"/>
    <xf numFmtId="166" fontId="25" fillId="11" borderId="3" xfId="0" applyNumberFormat="1" applyFont="1" applyFill="1" applyBorder="1" applyAlignment="1">
      <alignment horizontal="right"/>
    </xf>
    <xf numFmtId="0" fontId="25" fillId="11" borderId="3" xfId="0" applyFont="1" applyFill="1" applyBorder="1"/>
    <xf numFmtId="169" fontId="27" fillId="11" borderId="0" xfId="0" applyNumberFormat="1" applyFont="1" applyFill="1" applyAlignment="1">
      <alignment horizontal="right"/>
    </xf>
    <xf numFmtId="0" fontId="26" fillId="11" borderId="0" xfId="0" applyFont="1" applyFill="1" applyAlignment="1">
      <alignment horizontal="right"/>
    </xf>
    <xf numFmtId="0" fontId="26" fillId="11" borderId="0" xfId="0" applyFont="1" applyFill="1" applyAlignment="1">
      <alignment horizontal="center"/>
    </xf>
    <xf numFmtId="0" fontId="25" fillId="11" borderId="0" xfId="0" applyFont="1" applyFill="1" applyAlignment="1">
      <alignment horizontal="center"/>
    </xf>
    <xf numFmtId="0" fontId="28" fillId="0" borderId="0" xfId="0" applyFont="1" applyAlignment="1" applyProtection="1">
      <alignment horizontal="center"/>
      <protection locked="0"/>
    </xf>
    <xf numFmtId="0" fontId="28" fillId="0" borderId="0" xfId="1" applyNumberFormat="1" applyFont="1" applyFill="1" applyAlignment="1" applyProtection="1">
      <alignment horizontal="center"/>
      <protection locked="0"/>
    </xf>
    <xf numFmtId="168" fontId="28" fillId="0" borderId="0" xfId="1" applyNumberFormat="1" applyFont="1" applyFill="1" applyAlignment="1" applyProtection="1">
      <alignment horizontal="center"/>
      <protection locked="0"/>
    </xf>
    <xf numFmtId="0" fontId="28" fillId="11" borderId="0" xfId="1" applyNumberFormat="1" applyFont="1" applyFill="1" applyAlignment="1" applyProtection="1">
      <alignment horizontal="center"/>
    </xf>
    <xf numFmtId="167" fontId="28" fillId="0" borderId="0" xfId="1" applyNumberFormat="1" applyFont="1" applyFill="1" applyAlignment="1" applyProtection="1">
      <alignment horizontal="center"/>
      <protection locked="0"/>
    </xf>
    <xf numFmtId="9" fontId="28" fillId="0" borderId="0" xfId="1" applyFont="1" applyFill="1" applyAlignment="1" applyProtection="1">
      <alignment horizontal="center"/>
      <protection locked="0"/>
    </xf>
    <xf numFmtId="9" fontId="28" fillId="11" borderId="0" xfId="1" applyFont="1" applyFill="1" applyAlignment="1" applyProtection="1">
      <alignment horizontal="center"/>
    </xf>
    <xf numFmtId="0" fontId="28" fillId="11" borderId="0" xfId="0" applyFont="1" applyFill="1"/>
    <xf numFmtId="0" fontId="22" fillId="10" borderId="0" xfId="0" applyFont="1" applyFill="1"/>
    <xf numFmtId="0" fontId="22" fillId="12" borderId="0" xfId="0" applyFont="1" applyFill="1"/>
    <xf numFmtId="0" fontId="17" fillId="11" borderId="0" xfId="0" applyFont="1" applyFill="1" applyAlignment="1">
      <alignment vertical="top" wrapText="1"/>
    </xf>
    <xf numFmtId="0" fontId="18" fillId="11" borderId="0" xfId="0" applyFont="1" applyFill="1" applyAlignment="1">
      <alignment wrapText="1"/>
    </xf>
    <xf numFmtId="0" fontId="19" fillId="10" borderId="0" xfId="0" applyFont="1" applyFill="1" applyAlignment="1">
      <alignment vertical="center" wrapText="1"/>
    </xf>
    <xf numFmtId="0" fontId="20" fillId="10" borderId="0" xfId="0" applyFont="1" applyFill="1" applyAlignment="1">
      <alignment wrapText="1"/>
    </xf>
    <xf numFmtId="0" fontId="28" fillId="0" borderId="0" xfId="0" applyFont="1" applyProtection="1">
      <protection locked="0"/>
    </xf>
    <xf numFmtId="0" fontId="26" fillId="11" borderId="0" xfId="0" applyFont="1" applyFill="1" applyAlignment="1">
      <alignment horizontal="left" vertical="center"/>
    </xf>
    <xf numFmtId="0" fontId="21" fillId="11" borderId="0" xfId="0" applyFont="1" applyFill="1" applyAlignment="1">
      <alignment vertical="center"/>
    </xf>
    <xf numFmtId="164" fontId="3" fillId="7" borderId="0" xfId="4" applyFont="1" applyFill="1" applyAlignment="1">
      <alignment horizontal="center" wrapText="1"/>
    </xf>
    <xf numFmtId="164" fontId="3" fillId="7" borderId="1" xfId="4" applyFont="1" applyFill="1" applyBorder="1" applyAlignment="1">
      <alignment horizontal="center" wrapText="1"/>
    </xf>
    <xf numFmtId="164" fontId="3" fillId="7" borderId="2" xfId="4" applyFont="1" applyFill="1" applyBorder="1" applyAlignment="1">
      <alignment horizontal="center" wrapText="1"/>
    </xf>
    <xf numFmtId="164" fontId="3" fillId="0" borderId="2" xfId="4" applyFont="1" applyBorder="1" applyAlignment="1">
      <alignment horizontal="center" wrapText="1"/>
    </xf>
    <xf numFmtId="164" fontId="3" fillId="0" borderId="1" xfId="4" applyFont="1" applyBorder="1" applyAlignment="1">
      <alignment horizontal="center" wrapText="1"/>
    </xf>
  </cellXfs>
  <cellStyles count="9">
    <cellStyle name="Prozent" xfId="1" builtinId="5"/>
    <cellStyle name="Standard" xfId="0" builtinId="0"/>
    <cellStyle name="Standard 2" xfId="2" xr:uid="{00000000-0005-0000-0000-000002000000}"/>
    <cellStyle name="Standard 2 2" xfId="5" xr:uid="{00000000-0005-0000-0000-000003000000}"/>
    <cellStyle name="Standard 2 2 2" xfId="7" xr:uid="{00000000-0005-0000-0000-000004000000}"/>
    <cellStyle name="Standard 2 3" xfId="6" xr:uid="{00000000-0005-0000-0000-000005000000}"/>
    <cellStyle name="Standard 3" xfId="3" xr:uid="{00000000-0005-0000-0000-000006000000}"/>
    <cellStyle name="Standard 3 2" xfId="8" xr:uid="{00000000-0005-0000-0000-000007000000}"/>
    <cellStyle name="Standard_INTER_Alles_Einzel_2011_03" xfId="4" xr:uid="{00000000-0005-0000-0000-000008000000}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07173"/>
      <rgbColor rgb="00339966"/>
      <rgbColor rgb="00383934"/>
      <rgbColor rgb="00000066"/>
      <rgbColor rgb="00EAEAEA"/>
      <rgbColor rgb="00D5D5D5"/>
      <rgbColor rgb="00333399"/>
      <rgbColor rgb="00333333"/>
    </indexedColors>
    <mruColors>
      <color rgb="FF465579"/>
      <color rgb="FF262626"/>
      <color rgb="FF001B41"/>
      <color rgb="FFDEDC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164</xdr:row>
      <xdr:rowOff>82312</xdr:rowOff>
    </xdr:from>
    <xdr:to>
      <xdr:col>7</xdr:col>
      <xdr:colOff>5420</xdr:colOff>
      <xdr:row>177</xdr:row>
      <xdr:rowOff>66675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14103112"/>
          <a:ext cx="1196045" cy="2089388"/>
        </a:xfrm>
        <a:prstGeom prst="rect">
          <a:avLst/>
        </a:prstGeom>
      </xdr:spPr>
    </xdr:pic>
    <xdr:clientData/>
  </xdr:twoCellAnchor>
  <xdr:twoCellAnchor editAs="oneCell">
    <xdr:from>
      <xdr:col>1</xdr:col>
      <xdr:colOff>2666999</xdr:colOff>
      <xdr:row>164</xdr:row>
      <xdr:rowOff>43601</xdr:rowOff>
    </xdr:from>
    <xdr:to>
      <xdr:col>4</xdr:col>
      <xdr:colOff>1041374</xdr:colOff>
      <xdr:row>175</xdr:row>
      <xdr:rowOff>134109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4" y="14064401"/>
          <a:ext cx="2689200" cy="1871683"/>
        </a:xfrm>
        <a:prstGeom prst="rect">
          <a:avLst/>
        </a:prstGeom>
      </xdr:spPr>
    </xdr:pic>
    <xdr:clientData/>
  </xdr:twoCellAnchor>
  <xdr:twoCellAnchor editAs="oneCell">
    <xdr:from>
      <xdr:col>1</xdr:col>
      <xdr:colOff>147600</xdr:colOff>
      <xdr:row>164</xdr:row>
      <xdr:rowOff>57150</xdr:rowOff>
    </xdr:from>
    <xdr:to>
      <xdr:col>1</xdr:col>
      <xdr:colOff>2235600</xdr:colOff>
      <xdr:row>177</xdr:row>
      <xdr:rowOff>40125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475" y="14077950"/>
          <a:ext cx="2088000" cy="2088000"/>
        </a:xfrm>
        <a:prstGeom prst="rect">
          <a:avLst/>
        </a:prstGeom>
      </xdr:spPr>
    </xdr:pic>
    <xdr:clientData/>
  </xdr:twoCellAnchor>
  <xdr:twoCellAnchor editAs="oneCell">
    <xdr:from>
      <xdr:col>4</xdr:col>
      <xdr:colOff>781050</xdr:colOff>
      <xdr:row>1</xdr:row>
      <xdr:rowOff>28575</xdr:rowOff>
    </xdr:from>
    <xdr:to>
      <xdr:col>7</xdr:col>
      <xdr:colOff>47625</xdr:colOff>
      <xdr:row>5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5E5E56-216F-4455-ADB9-C11F8B39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71450"/>
          <a:ext cx="2076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Pk\Aktuelle%20Produktentwicklungen\BEA%202010-2011\09_BEA-Rechner\BEA-Beitragsrechner%20V1.1%20(Stand%2002.11.2011)%20-%20Arbeits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Pk\Tarifunterlagen\INTER\Beitragsrechner\Rechner%20neue%20Generation%20einzeln\INTER_Grenzg&#228;ngertarif\Rechner_Grenzg&#228;nger_2021_H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A-Beitragsrechner"/>
      <sheetName val="Beiträge 07_2010"/>
      <sheetName val="Beiträge 01_2011"/>
      <sheetName val="Beiträge 01_2012"/>
      <sheetName val="Anleitung Einfügen neue Beiträg"/>
    </sheetNames>
    <sheetDataSet>
      <sheetData sheetId="0">
        <row r="18">
          <cell r="C18">
            <v>30</v>
          </cell>
        </row>
      </sheetData>
      <sheetData sheetId="1" refreshError="1"/>
      <sheetData sheetId="2">
        <row r="3">
          <cell r="B3" t="str">
            <v>CCL_M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gebot"/>
      <sheetName val="Daten für Antrag"/>
      <sheetName val="Beiträge 01_2019"/>
      <sheetName val="Beiträge 01_2020"/>
      <sheetName val="Beiträge 01_2021"/>
    </sheetNames>
    <sheetDataSet>
      <sheetData sheetId="0">
        <row r="14">
          <cell r="C14" t="str">
            <v>B_2021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4">
    <pageSetUpPr autoPageBreaks="0"/>
  </sheetPr>
  <dimension ref="B1:J207"/>
  <sheetViews>
    <sheetView showGridLines="0" showRowColHeaders="0" tabSelected="1" zoomScaleNormal="100" workbookViewId="0">
      <selection activeCell="C11" sqref="C11:G11"/>
    </sheetView>
  </sheetViews>
  <sheetFormatPr baseColWidth="10" defaultRowHeight="12.75" x14ac:dyDescent="0.2"/>
  <cols>
    <col min="1" max="1" width="2.140625" customWidth="1"/>
    <col min="2" max="2" width="42.5703125" customWidth="1"/>
    <col min="3" max="3" width="20" customWidth="1"/>
    <col min="4" max="4" width="2.140625" customWidth="1"/>
    <col min="5" max="5" width="20" customWidth="1"/>
    <col min="6" max="6" width="2.140625" customWidth="1"/>
    <col min="7" max="7" width="20" customWidth="1"/>
    <col min="8" max="8" width="1.140625" customWidth="1"/>
  </cols>
  <sheetData>
    <row r="1" spans="2:8" ht="11.25" customHeight="1" x14ac:dyDescent="0.2"/>
    <row r="2" spans="2:8" x14ac:dyDescent="0.2">
      <c r="B2" s="87"/>
      <c r="C2" s="87"/>
      <c r="D2" s="87"/>
      <c r="E2" s="87"/>
      <c r="F2" s="87"/>
      <c r="G2" s="87"/>
      <c r="H2" s="87"/>
    </row>
    <row r="3" spans="2:8" x14ac:dyDescent="0.2">
      <c r="B3" s="87"/>
      <c r="C3" s="87"/>
      <c r="D3" s="87"/>
      <c r="E3" s="87"/>
      <c r="F3" s="87"/>
      <c r="G3" s="87"/>
      <c r="H3" s="87"/>
    </row>
    <row r="4" spans="2:8" ht="12.75" customHeight="1" x14ac:dyDescent="0.2">
      <c r="B4" s="143" t="s">
        <v>327</v>
      </c>
      <c r="C4" s="143"/>
      <c r="D4" s="143"/>
      <c r="E4" s="87"/>
      <c r="F4" s="87"/>
      <c r="G4" s="87"/>
      <c r="H4" s="87"/>
    </row>
    <row r="5" spans="2:8" ht="12.75" customHeight="1" x14ac:dyDescent="0.2">
      <c r="B5" s="143"/>
      <c r="C5" s="143"/>
      <c r="D5" s="143"/>
      <c r="E5" s="87"/>
      <c r="F5" s="87"/>
      <c r="G5" s="87"/>
      <c r="H5" s="87"/>
    </row>
    <row r="6" spans="2:8" x14ac:dyDescent="0.2">
      <c r="B6" s="87"/>
      <c r="C6" s="87"/>
      <c r="D6" s="87"/>
      <c r="E6" s="87"/>
      <c r="F6" s="87"/>
      <c r="G6" s="87"/>
      <c r="H6" s="87"/>
    </row>
    <row r="7" spans="2:8" ht="33.75" customHeight="1" x14ac:dyDescent="0.35">
      <c r="B7" s="139" t="s">
        <v>141</v>
      </c>
      <c r="C7" s="140"/>
      <c r="D7" s="140"/>
      <c r="E7" s="140"/>
      <c r="F7" s="140"/>
      <c r="G7" s="140"/>
      <c r="H7" s="140"/>
    </row>
    <row r="9" spans="2:8" ht="14.25" x14ac:dyDescent="0.25">
      <c r="B9" s="135" t="s">
        <v>247</v>
      </c>
      <c r="C9" s="135"/>
      <c r="D9" s="135"/>
      <c r="E9" s="135"/>
      <c r="F9" s="135"/>
      <c r="G9" s="135"/>
      <c r="H9" s="135"/>
    </row>
    <row r="10" spans="2:8" ht="6" customHeight="1" x14ac:dyDescent="0.2">
      <c r="B10" s="87"/>
      <c r="C10" s="87"/>
      <c r="D10" s="87"/>
      <c r="E10" s="87"/>
      <c r="F10" s="87"/>
      <c r="G10" s="87"/>
      <c r="H10" s="87"/>
    </row>
    <row r="11" spans="2:8" ht="14.25" x14ac:dyDescent="0.25">
      <c r="B11" s="113" t="s">
        <v>165</v>
      </c>
      <c r="C11" s="141"/>
      <c r="D11" s="141"/>
      <c r="E11" s="141"/>
      <c r="F11" s="141"/>
      <c r="G11" s="141"/>
      <c r="H11" s="90"/>
    </row>
    <row r="12" spans="2:8" ht="2.25" customHeight="1" x14ac:dyDescent="0.25">
      <c r="B12" s="107"/>
      <c r="C12" s="90"/>
      <c r="D12" s="90"/>
      <c r="E12" s="90"/>
      <c r="F12" s="90"/>
      <c r="G12" s="90"/>
      <c r="H12" s="90"/>
    </row>
    <row r="13" spans="2:8" ht="14.25" x14ac:dyDescent="0.25">
      <c r="B13" s="113" t="s">
        <v>142</v>
      </c>
      <c r="C13" s="127">
        <v>2024</v>
      </c>
      <c r="D13" s="89"/>
      <c r="E13" s="137" t="str">
        <f>IF(Jahr_Abschluss_U5=2025,"Die Beiträge für 2024 gelten vorbehaltlich einer möglichen Beitragsanpassung!","")</f>
        <v/>
      </c>
      <c r="F13" s="138"/>
      <c r="G13" s="138"/>
      <c r="H13" s="138"/>
    </row>
    <row r="14" spans="2:8" x14ac:dyDescent="0.2">
      <c r="B14" s="89"/>
      <c r="C14" s="91" t="str">
        <f>CONCATENATE("B_",C13)</f>
        <v>B_2024</v>
      </c>
      <c r="D14" s="89"/>
      <c r="E14" s="138"/>
      <c r="F14" s="138"/>
      <c r="G14" s="138"/>
      <c r="H14" s="138"/>
    </row>
    <row r="16" spans="2:8" ht="14.25" x14ac:dyDescent="0.25">
      <c r="B16" s="136" t="s">
        <v>180</v>
      </c>
      <c r="C16" s="136"/>
      <c r="D16" s="136"/>
      <c r="E16" s="136"/>
      <c r="F16" s="136"/>
      <c r="G16" s="136"/>
      <c r="H16" s="136"/>
    </row>
    <row r="17" spans="2:9" ht="6" customHeight="1" x14ac:dyDescent="0.2">
      <c r="B17" s="92"/>
      <c r="C17" s="93"/>
      <c r="D17" s="93"/>
      <c r="E17" s="93"/>
      <c r="F17" s="93"/>
      <c r="G17" s="93"/>
      <c r="H17" s="93"/>
    </row>
    <row r="18" spans="2:9" ht="14.25" x14ac:dyDescent="0.25">
      <c r="B18" s="113" t="s">
        <v>134</v>
      </c>
      <c r="C18" s="126" t="s">
        <v>175</v>
      </c>
      <c r="D18" s="89"/>
      <c r="E18" s="113" t="s">
        <v>156</v>
      </c>
      <c r="F18" s="89"/>
      <c r="G18" s="129">
        <v>0.99</v>
      </c>
      <c r="H18" s="87"/>
      <c r="I18" s="14"/>
    </row>
    <row r="19" spans="2:9" ht="2.25" customHeight="1" x14ac:dyDescent="0.25">
      <c r="B19" s="107"/>
      <c r="C19" s="97"/>
      <c r="D19" s="89"/>
      <c r="E19" s="95"/>
      <c r="F19" s="89"/>
      <c r="G19" s="96"/>
      <c r="H19" s="87"/>
    </row>
    <row r="20" spans="2:9" ht="14.25" x14ac:dyDescent="0.25">
      <c r="B20" s="113" t="s">
        <v>143</v>
      </c>
      <c r="C20" s="128" t="s">
        <v>9</v>
      </c>
      <c r="D20" s="89"/>
      <c r="E20" s="94"/>
      <c r="F20" s="89"/>
      <c r="G20" s="95"/>
      <c r="H20" s="87"/>
      <c r="I20" s="14"/>
    </row>
    <row r="21" spans="2:9" ht="2.25" customHeight="1" x14ac:dyDescent="0.25">
      <c r="B21" s="113"/>
      <c r="C21" s="97"/>
      <c r="D21" s="89"/>
      <c r="E21" s="94"/>
      <c r="F21" s="89"/>
      <c r="G21" s="95"/>
      <c r="H21" s="87"/>
      <c r="I21" s="14"/>
    </row>
    <row r="22" spans="2:9" ht="14.25" x14ac:dyDescent="0.25">
      <c r="B22" s="113" t="s">
        <v>179</v>
      </c>
      <c r="C22" s="97" t="str">
        <f>IF($C$20="bitte wählen","bitte wählen",IF($C$20="SWICA","Euroline-Plus",IF($C$20="Sympany","Euroline","Helsana")))</f>
        <v>bitte wählen</v>
      </c>
      <c r="D22" s="89"/>
      <c r="E22" s="94"/>
      <c r="F22" s="89"/>
      <c r="G22" s="95"/>
      <c r="H22" s="87"/>
      <c r="I22" s="14"/>
    </row>
    <row r="23" spans="2:9" ht="2.25" customHeight="1" x14ac:dyDescent="0.25">
      <c r="B23" s="107"/>
      <c r="C23" s="97"/>
      <c r="D23" s="89"/>
      <c r="E23" s="95"/>
      <c r="F23" s="89"/>
      <c r="G23" s="96"/>
      <c r="H23" s="87"/>
    </row>
    <row r="24" spans="2:9" ht="14.25" x14ac:dyDescent="0.25">
      <c r="B24" s="113" t="s">
        <v>157</v>
      </c>
      <c r="C24" s="126" t="s">
        <v>158</v>
      </c>
      <c r="D24" s="89"/>
      <c r="E24" s="94"/>
      <c r="F24" s="89"/>
      <c r="G24" s="95"/>
      <c r="H24" s="87"/>
      <c r="I24" s="14"/>
    </row>
    <row r="25" spans="2:9" ht="6" customHeight="1" x14ac:dyDescent="0.2">
      <c r="B25" s="89"/>
      <c r="C25" s="98"/>
      <c r="D25" s="89"/>
      <c r="E25" s="89"/>
      <c r="F25" s="89"/>
      <c r="G25" s="89"/>
      <c r="H25" s="87"/>
    </row>
    <row r="27" spans="2:9" ht="14.25" x14ac:dyDescent="0.25">
      <c r="B27" s="135" t="s">
        <v>10</v>
      </c>
      <c r="C27" s="135"/>
      <c r="D27" s="135"/>
      <c r="E27" s="135"/>
      <c r="F27" s="135"/>
      <c r="G27" s="135"/>
      <c r="H27" s="135"/>
    </row>
    <row r="28" spans="2:9" ht="6" customHeight="1" x14ac:dyDescent="0.2">
      <c r="B28" s="92"/>
      <c r="C28" s="93"/>
      <c r="D28" s="93"/>
      <c r="E28" s="93"/>
      <c r="F28" s="93"/>
      <c r="G28" s="93"/>
      <c r="H28" s="93"/>
    </row>
    <row r="29" spans="2:9" ht="14.25" x14ac:dyDescent="0.25">
      <c r="B29" s="113" t="str">
        <f>CONCATENATE("ZV - stationär",IF(OR(C29="S1",C29="S2")," (Behand. nur in D)",""))</f>
        <v>ZV - stationär</v>
      </c>
      <c r="C29" s="128" t="s">
        <v>9</v>
      </c>
      <c r="D29" s="89"/>
      <c r="E29" s="124" t="s">
        <v>230</v>
      </c>
      <c r="F29" s="89"/>
      <c r="G29" s="132">
        <v>0.1</v>
      </c>
      <c r="H29" s="87"/>
      <c r="I29" s="14"/>
    </row>
    <row r="30" spans="2:9" ht="2.25" customHeight="1" x14ac:dyDescent="0.25">
      <c r="B30" s="107"/>
      <c r="C30" s="130"/>
      <c r="D30" s="89"/>
      <c r="E30" s="124"/>
      <c r="F30" s="89"/>
      <c r="G30" s="133"/>
      <c r="H30" s="87"/>
    </row>
    <row r="31" spans="2:9" ht="14.25" x14ac:dyDescent="0.25">
      <c r="B31" s="113" t="s">
        <v>139</v>
      </c>
      <c r="C31" s="128" t="s">
        <v>9</v>
      </c>
      <c r="D31" s="89"/>
      <c r="E31" s="124" t="s">
        <v>231</v>
      </c>
      <c r="F31" s="89"/>
      <c r="G31" s="132">
        <v>0.3</v>
      </c>
      <c r="H31" s="87"/>
    </row>
    <row r="32" spans="2:9" ht="2.25" customHeight="1" x14ac:dyDescent="0.25">
      <c r="B32" s="113"/>
      <c r="C32" s="130"/>
      <c r="D32" s="89"/>
      <c r="E32" s="107"/>
      <c r="F32" s="89"/>
      <c r="G32" s="134"/>
      <c r="H32" s="87"/>
    </row>
    <row r="33" spans="2:8" ht="14.25" x14ac:dyDescent="0.25">
      <c r="B33" s="113" t="str">
        <f>IF(C18="KVG","ZV - ambulant","PVN")</f>
        <v>ZV - ambulant</v>
      </c>
      <c r="C33" s="128" t="s">
        <v>9</v>
      </c>
      <c r="D33" s="89"/>
      <c r="E33" s="124" t="s">
        <v>232</v>
      </c>
      <c r="F33" s="89"/>
      <c r="G33" s="132">
        <v>0.6</v>
      </c>
      <c r="H33" s="87"/>
    </row>
    <row r="34" spans="2:8" ht="2.25" customHeight="1" x14ac:dyDescent="0.25">
      <c r="B34" s="113"/>
      <c r="C34" s="130"/>
      <c r="D34" s="89"/>
      <c r="E34" s="107"/>
      <c r="F34" s="89"/>
      <c r="G34" s="133"/>
      <c r="H34" s="87"/>
    </row>
    <row r="35" spans="2:8" ht="14.25" x14ac:dyDescent="0.25">
      <c r="B35" s="113" t="s">
        <v>223</v>
      </c>
      <c r="C35" s="128" t="s">
        <v>9</v>
      </c>
      <c r="D35" s="89"/>
      <c r="E35" s="124" t="s">
        <v>233</v>
      </c>
      <c r="F35" s="89"/>
      <c r="G35" s="132">
        <v>0.7</v>
      </c>
      <c r="H35" s="87"/>
    </row>
    <row r="36" spans="2:8" ht="2.25" customHeight="1" x14ac:dyDescent="0.25">
      <c r="B36" s="113"/>
      <c r="C36" s="130"/>
      <c r="D36" s="89"/>
      <c r="E36" s="107"/>
      <c r="F36" s="89"/>
      <c r="G36" s="133"/>
      <c r="H36" s="87"/>
    </row>
    <row r="37" spans="2:8" ht="14.25" x14ac:dyDescent="0.25">
      <c r="B37" s="113" t="s">
        <v>253</v>
      </c>
      <c r="C37" s="131"/>
      <c r="D37" s="89"/>
      <c r="E37" s="124" t="s">
        <v>220</v>
      </c>
      <c r="F37" s="89"/>
      <c r="G37" s="131"/>
      <c r="H37" s="87"/>
    </row>
    <row r="38" spans="2:8" ht="2.25" customHeight="1" x14ac:dyDescent="0.25">
      <c r="B38" s="113"/>
      <c r="C38" s="130"/>
      <c r="D38" s="89"/>
      <c r="E38" s="107"/>
      <c r="F38" s="89"/>
      <c r="G38" s="133"/>
      <c r="H38" s="87"/>
    </row>
    <row r="39" spans="2:8" ht="14.25" x14ac:dyDescent="0.25">
      <c r="B39" s="113" t="s">
        <v>229</v>
      </c>
      <c r="C39" s="131"/>
      <c r="D39" s="89"/>
      <c r="E39" s="124" t="s">
        <v>221</v>
      </c>
      <c r="F39" s="89"/>
      <c r="G39" s="131" t="s">
        <v>9</v>
      </c>
      <c r="H39" s="87"/>
    </row>
    <row r="40" spans="2:8" ht="2.25" customHeight="1" x14ac:dyDescent="0.25">
      <c r="B40" s="113"/>
      <c r="C40" s="130"/>
      <c r="D40" s="89"/>
      <c r="E40" s="107"/>
      <c r="F40" s="89"/>
      <c r="G40" s="133"/>
      <c r="H40" s="87"/>
    </row>
    <row r="41" spans="2:8" ht="14.25" x14ac:dyDescent="0.25">
      <c r="B41" s="113" t="s">
        <v>315</v>
      </c>
      <c r="C41" s="128" t="s">
        <v>9</v>
      </c>
      <c r="D41" s="89"/>
      <c r="E41" s="124" t="s">
        <v>222</v>
      </c>
      <c r="F41" s="89"/>
      <c r="G41" s="131"/>
      <c r="H41" s="87"/>
    </row>
    <row r="42" spans="2:8" ht="6" customHeight="1" x14ac:dyDescent="0.2">
      <c r="B42" s="89"/>
      <c r="C42" s="98"/>
      <c r="D42" s="89"/>
      <c r="E42" s="89"/>
      <c r="F42" s="89"/>
      <c r="G42" s="89"/>
      <c r="H42" s="87"/>
    </row>
    <row r="43" spans="2:8" ht="13.5" customHeight="1" x14ac:dyDescent="0.2"/>
    <row r="44" spans="2:8" ht="14.25" x14ac:dyDescent="0.25">
      <c r="B44" s="135" t="s">
        <v>246</v>
      </c>
      <c r="C44" s="135"/>
      <c r="D44" s="135"/>
      <c r="E44" s="135"/>
      <c r="F44" s="135"/>
      <c r="G44" s="135"/>
      <c r="H44" s="135"/>
    </row>
    <row r="45" spans="2:8" ht="6" customHeight="1" x14ac:dyDescent="0.2">
      <c r="B45" s="87"/>
      <c r="C45" s="87"/>
      <c r="D45" s="87"/>
      <c r="E45" s="87"/>
      <c r="F45" s="87"/>
      <c r="G45" s="87"/>
      <c r="H45" s="87"/>
    </row>
    <row r="46" spans="2:8" ht="14.25" x14ac:dyDescent="0.25">
      <c r="B46" s="89"/>
      <c r="C46" s="125" t="s">
        <v>167</v>
      </c>
      <c r="D46" s="125"/>
      <c r="E46" s="125" t="s">
        <v>168</v>
      </c>
      <c r="F46" s="125"/>
      <c r="G46" s="125" t="s">
        <v>169</v>
      </c>
      <c r="H46" s="87"/>
    </row>
    <row r="47" spans="2:8" ht="14.25" x14ac:dyDescent="0.25">
      <c r="B47" s="113" t="s">
        <v>2</v>
      </c>
      <c r="C47" s="127">
        <v>1983</v>
      </c>
      <c r="D47" s="98"/>
      <c r="E47" s="127" t="s">
        <v>9</v>
      </c>
      <c r="F47" s="98"/>
      <c r="G47" s="127" t="s">
        <v>9</v>
      </c>
      <c r="H47" s="98"/>
    </row>
    <row r="48" spans="2:8" ht="14.25" x14ac:dyDescent="0.25">
      <c r="B48" s="113" t="s">
        <v>6</v>
      </c>
      <c r="C48" s="126">
        <f>IF(OR(Jahr_Abschluss_U5="bitte wählen",Jahr_Abschluss_U5="",C47="bitte wählen",C47=""),"k.A.",Jahr_Abschluss_U5-C47)</f>
        <v>41</v>
      </c>
      <c r="D48" s="126"/>
      <c r="E48" s="126" t="str">
        <f>IF(OR(Jahr_Abschluss_U5="bitte wählen",Jahr_Abschluss_U5="",E47="bitte wählen",E47=""),"k.A.",Jahr_Abschluss_U5-E47)</f>
        <v>k.A.</v>
      </c>
      <c r="F48" s="126"/>
      <c r="G48" s="126" t="str">
        <f>IF(OR(Jahr_Abschluss_U5="bitte wählen",Jahr_Abschluss_U5="",G47="bitte wählen",G47=""),"k.A.",Jahr_Abschluss_U5-G47)</f>
        <v>k.A.</v>
      </c>
      <c r="H48" s="87"/>
    </row>
    <row r="49" spans="2:9" ht="6" customHeight="1" x14ac:dyDescent="0.2">
      <c r="B49" s="89"/>
      <c r="C49" s="87"/>
      <c r="D49" s="87"/>
      <c r="E49" s="87"/>
      <c r="F49" s="87"/>
      <c r="G49" s="87"/>
      <c r="H49" s="87"/>
    </row>
    <row r="51" spans="2:9" ht="14.25" x14ac:dyDescent="0.25">
      <c r="B51" s="136" t="s">
        <v>161</v>
      </c>
      <c r="C51" s="136"/>
      <c r="D51" s="136"/>
      <c r="E51" s="136"/>
      <c r="F51" s="136"/>
      <c r="G51" s="136"/>
      <c r="H51" s="136"/>
    </row>
    <row r="52" spans="2:9" ht="6" customHeight="1" x14ac:dyDescent="0.2">
      <c r="B52" s="89"/>
      <c r="C52" s="99"/>
      <c r="D52" s="100"/>
      <c r="E52" s="99"/>
      <c r="F52" s="100"/>
      <c r="G52" s="99"/>
      <c r="H52" s="87"/>
    </row>
    <row r="53" spans="2:9" ht="14.25" x14ac:dyDescent="0.25">
      <c r="B53" s="142" t="str">
        <f>IF(OR(C22="bitte wählen",C20="bitte wählen"),"KVG - Tarif noch nicht gewählt",CONCATENATE(C18," - ",C20," - Tarif: ",C22))</f>
        <v>KVG - Tarif noch nicht gewählt</v>
      </c>
      <c r="C53" s="109">
        <f ca="1">IFERROR(ROUND(HLOOKUP(CONCATENATE(C18," - ",LEFT(C20,2)," - GG - ",RIGHT(C24,IF(OR(MID(C24,5,1)="1",MID(C24,5,1)="2"),4,3))," - ",RIGHT(B53,IF(OR(RIGHT(C22,4)="line",RIGHT(C22,4)="Plus"),4,IF(OR(RIGHT(C22,7)="Hospita",RIGHT(C22,7)="Premium"),7,5)))),INDIRECT($C$14),Alter_Erw_U5+2,FALSE)/G18,2),0)</f>
        <v>0</v>
      </c>
      <c r="D53" s="109"/>
      <c r="E53" s="109">
        <f ca="1">IFERROR(ROUND(HLOOKUP(CONCATENATE(C18," - ",LEFT(C20,2)," - AN - ",RIGHT(C24,IF(OR(MID(C24,5,1)="1",MID(C24,5,1)="2"),4,3))," - ",RIGHT(B53,IF(OR(RIGHT(C22,4)="line",RIGHT(C22,4)="Plus"),4,IF(OR(RIGHT(C22,7)="Hospita",RIGHT(C22,7)="Premium"),7,5)))),INDIRECT($C$14),Alter_Jugend_U5+2,FALSE)/G18,2),0)</f>
        <v>0</v>
      </c>
      <c r="F53" s="109"/>
      <c r="G53" s="109">
        <f ca="1">IFERROR(ROUND(HLOOKUP(CONCATENATE(C18," - ",LEFT(C20,2)," - AN - ",RIGHT(C24,IF(OR(MID(C24,5,1)="1",MID(C24,5,1)="2"),4,3))," - ",RIGHT(B53,IF(OR(RIGHT(C22,4)="line",RIGHT(C22,4)="Plus"),4,IF(OR(RIGHT(C22,7)="Hospita",RIGHT(C22,7)="Premium"),7,5)))),INDIRECT($C$14),Alter_Kind_U5+2,FALSE)/G18,2),0)</f>
        <v>0</v>
      </c>
      <c r="H53" s="87"/>
      <c r="I53" s="15"/>
    </row>
    <row r="54" spans="2:9" ht="14.25" x14ac:dyDescent="0.25">
      <c r="B54" s="142"/>
      <c r="C54" s="123">
        <f ca="1">IFERROR(ROUND(HLOOKUP(CONCATENATE(C18," - ",LEFT(C20,2)," - GG - ",RIGHT(C24,IF(OR(MID(C24,5,1)="1",MID(C24,5,1)="2"),4,3))," - ",RIGHT(B53,IF(OR(RIGHT(C22,4)="line",RIGHT(C22,4)="Plus"),4,IF(OR(RIGHT(C22,7)="Hospita",RIGHT(C22,7)="Premium"),7,5)))),INDIRECT($C$14),Alter_Erw_U5+2,FALSE),2),0)</f>
        <v>0</v>
      </c>
      <c r="D54" s="109"/>
      <c r="E54" s="123">
        <f ca="1">IFERROR(ROUND(HLOOKUP(CONCATENATE(C18," - ",LEFT(C20,2)," - AN - ",RIGHT(C24,IF(OR(MID(C24,5,1)="1",MID(C24,5,1)="2"),4,3))," - ",RIGHT(B53,IF(OR(RIGHT(C22,4)="line",RIGHT(C22,4)="Plus"),4,IF(OR(RIGHT(C22,7)="Hospita",RIGHT(C22,7)="Premium"),7,5)))),INDIRECT($C$14),Alter_Jugend_U5+2,FALSE),2),0)</f>
        <v>0</v>
      </c>
      <c r="F54" s="109"/>
      <c r="G54" s="123">
        <f ca="1">IFERROR(ROUND(HLOOKUP(CONCATENATE(C18," - ",LEFT(C20,2)," - AN - ",RIGHT(C24,IF(OR(MID(C24,5,1)="1",MID(C24,5,1)="2"),4,3))," - ",RIGHT(B53,IF(OR(RIGHT(C22,4)="line",RIGHT(C22,4)="Plus"),4,IF(OR(RIGHT(C22,7)="Hospita",RIGHT(C22,7)="Premium"),7,5)))),INDIRECT($C$14),Alter_Kind_U5+2,FALSE),2),0)</f>
        <v>0</v>
      </c>
      <c r="H54" s="87"/>
      <c r="I54" s="15"/>
    </row>
    <row r="55" spans="2:9" ht="6" customHeight="1" x14ac:dyDescent="0.2">
      <c r="B55" s="89"/>
      <c r="C55" s="102"/>
      <c r="D55" s="89"/>
      <c r="E55" s="89"/>
      <c r="F55" s="89"/>
      <c r="G55" s="89"/>
      <c r="H55" s="87"/>
    </row>
    <row r="57" spans="2:9" ht="14.25" x14ac:dyDescent="0.25">
      <c r="B57" s="135" t="str">
        <f>CONCATENATE("Krankheitskostenversicherung",IF(C18="KVG",""," / Pflegepflichtversicherung"))</f>
        <v>Krankheitskostenversicherung</v>
      </c>
      <c r="C57" s="135"/>
      <c r="D57" s="135"/>
      <c r="E57" s="135"/>
      <c r="F57" s="135"/>
      <c r="G57" s="135"/>
      <c r="H57" s="135"/>
    </row>
    <row r="58" spans="2:9" ht="6" customHeight="1" x14ac:dyDescent="0.2">
      <c r="B58" s="89"/>
      <c r="C58" s="99"/>
      <c r="D58" s="100"/>
      <c r="E58" s="99"/>
      <c r="F58" s="100"/>
      <c r="G58" s="99"/>
      <c r="H58" s="87"/>
    </row>
    <row r="59" spans="2:9" ht="14.25" x14ac:dyDescent="0.25">
      <c r="B59" s="115" t="str">
        <f>CONCATENATE("ZV stationär - ",IF(LEFT(C29,1)&lt;&gt;"S","nicht gewählt",CONCATENATE(C29,IF(OR(C29="S1",C29="S2")," (Behand. nur in D)",""))))</f>
        <v>ZV stationär - nicht gewählt</v>
      </c>
      <c r="C59" s="116">
        <f ca="1">IF(OR(AND(Jahr_Abschluss_U5&lt;2020,OR($C$29="S1R",$C$29="S2R")),Alter_Erw_U5="k.A."),"k.A.",IF(LEFT($C$29,1)&lt;&gt;"S",0,ROUND(HLOOKUP(CONCATENATE($C$29,"_M"),INDIRECT($C$14),Alter_Erw_U5+2,FALSE),2)))</f>
        <v>0</v>
      </c>
      <c r="D59" s="116"/>
      <c r="E59" s="116" t="str">
        <f ca="1">IF(OR(AND(Jahr_Abschluss_U5&lt;2020,OR($C$29="S1R",$C$29="S2R")),Alter_Jugend_U5="k.A."),"k.A.",IF(LEFT($C$29,1)&lt;&gt;"S",0,ROUND(HLOOKUP(CONCATENATE($C$29,"_M"),INDIRECT($C$14),Alter_Jugend_U5+2,FALSE),2)))</f>
        <v>k.A.</v>
      </c>
      <c r="F59" s="116"/>
      <c r="G59" s="116" t="str">
        <f ca="1">IF(OR(AND(Jahr_Abschluss_U5&lt;2020,OR($C$29="S1R",$C$29="S2R")),Alter_Kind_U5="k.A."),"k.A.",IF(LEFT($C$29,1)&lt;&gt;"S",0,ROUND(HLOOKUP(CONCATENATE($C$29,"_M"),INDIRECT($C$14),Alter_Kind_U5+2,FALSE),2)))</f>
        <v>k.A.</v>
      </c>
      <c r="H59" s="119"/>
      <c r="I59" s="15"/>
    </row>
    <row r="60" spans="2:9" ht="14.25" x14ac:dyDescent="0.25">
      <c r="B60" s="120" t="str">
        <f>CONCATENATE("ZV Zahn - ",IF(OR(C31="bitte wählen",C31="nein",C31=""),"nicht gewählt",CONCATENATE(C31,IF(LEFT(C31,4)="Z110"," (für Behand. in CH)",""))))</f>
        <v>ZV Zahn - nicht gewählt</v>
      </c>
      <c r="C60" s="121">
        <f ca="1">IF(Alter_Erw_U5="k.A.","k.A.",IF(C18="VVG",IF(LEFT($C$31,1)&lt;&gt;"Z",0,ROUND(HLOOKUP(CONCATENATE($C$31,"_M"),INDIRECT($C$14),Alter_Erw_U5+2,FALSE),2)),IF(LEFT($C$31,1)&lt;&gt;"Z",0,IF(OR(LEFT($C$31,4)="Z110",LEFT($C$31,7)="Z90Plus"),ROUND(HLOOKUP(CONCATENATE($C$31,"_M"),INDIRECT($C$14),Alter_Erw_U5+2,FALSE),2),ROUND(HLOOKUP(CONCATENATE(LEFT($C$31,3),"_M"),INDIRECT($C$14),Alter_Erw_U5+2,FALSE),2)+IF(RIGHT($C$31,3)="Pro",ROUND(HLOOKUP("ZPro_M",INDIRECT($C$14),Alter_Erw_U5+2,FALSE),2),0)))))</f>
        <v>0</v>
      </c>
      <c r="D60" s="121"/>
      <c r="E60" s="121" t="str">
        <f ca="1">IF(Alter_Jugend_U5="k.A.","k.A.",IF(C18="VVG",IF(LEFT($C$31,1)&lt;&gt;"Z",0,ROUND(HLOOKUP(CONCATENATE($C$31,"_M"),INDIRECT($C$14),Alter_Jugend_U5+2,FALSE),2)),IF(LEFT($C$31,1)&lt;&gt;"Z",0,IF(OR(LEFT($C$31,4)="Z110",LEFT($C$31,7)="Z90Plus"),ROUND(HLOOKUP(CONCATENATE($C$31,"_M"),INDIRECT($C$14),Alter_Jugend_U5+2,FALSE),2),ROUND(HLOOKUP(CONCATENATE(LEFT($C$31,3),"_M"),INDIRECT($C$14),Alter_Jugend_U5+2,FALSE),2)+IF(RIGHT($C$31,3)="Pro",ROUND(HLOOKUP("ZPro_M",INDIRECT($C$14),Alter_Jugend_U5+2,FALSE),2),0)))))</f>
        <v>k.A.</v>
      </c>
      <c r="F60" s="121"/>
      <c r="G60" s="121" t="str">
        <f ca="1">IF(Alter_Kind_U5="k.A.","k.A.",IF(C18="VVG",IF(LEFT($C$31,1)&lt;&gt;"Z",0,ROUND(HLOOKUP(CONCATENATE($C$31,"_M"),INDIRECT($C$14),Alter_Kind_U5+2,FALSE),2)),IF(LEFT($C$31,1)&lt;&gt;"Z",0,IF(OR(LEFT($C$31,4)="Z110",LEFT($C$31,7)="Z90Plus"),ROUND(HLOOKUP(CONCATENATE($C$31,"_M"),INDIRECT($C$14),Alter_Kind_U5+2,FALSE),2),ROUND(HLOOKUP(CONCATENATE(LEFT($C$31,3),"_M"),INDIRECT($C$14),Alter_Kind_U5+2,FALSE),2)+IF(RIGHT($C$31,3)="Pro",ROUND(HLOOKUP("ZPro_M",INDIRECT($C$14),Alter_Kind_U5+2,FALSE),2),0)))))</f>
        <v>k.A.</v>
      </c>
      <c r="H60" s="122"/>
      <c r="I60" s="15"/>
    </row>
    <row r="61" spans="2:9" ht="14.25" x14ac:dyDescent="0.25">
      <c r="B61" s="120" t="str">
        <f>CONCATENATE(IF(C18="KVG","ZV ambulant","PVN"),IF(C18="KVG",IF(OR(C33="bitte wählen",C33="nein")," - nicht gewählt",CONCATENATE(" - ",C33)),IF(C33="ja",""," - nicht gewählt")))</f>
        <v>ZV ambulant - nicht gewählt</v>
      </c>
      <c r="C61" s="121">
        <f ca="1">IF(Alter_Erw_U5="k.A.","k.A.",IF(C18="VVG",IF(C33="ja",ROUND(HLOOKUP("PVN_M",INDIRECT($C$14),Alter_Erw_U5+2,FALSE),2),0),IF(OR(C33="bitte wählen",C33="nein"),0,IF(C33="Premium",ROUND(HLOOKUP("APS_M",INDIRECT($C$14),Alter_Erw_U5+2,FALSE),2),IF(C33="Basis",ROUND(HLOOKUP("AVP_M",INDIRECT($C$14),Alter_Erw_U5+2,FALSE),2),ROUND(HLOOKUP("AVSH_M",INDIRECT($C$14),Alter_Erw_U5+2,FALSE),2))))))</f>
        <v>0</v>
      </c>
      <c r="D61" s="121"/>
      <c r="E61" s="121" t="str">
        <f ca="1">IF(Alter_Jugend_U5="k.A.","k.A.",IF(C18="VVG",IF(C33="ja",ROUND(HLOOKUP("PVN_M",INDIRECT($C$14),Alter_Jugend_U5+2,FALSE),2),0),IF(OR(C33="bitte wählen",C33="nein"),0,IF(C33="Premium",ROUND(HLOOKUP("APS_M",INDIRECT($C$14),Alter_Jugend_U5+2,FALSE),2),IF(C33="Basis",ROUND(HLOOKUP("AVP_M",INDIRECT($C$14),Alter_Jugend_U5+2,FALSE),2),ROUND(HLOOKUP("AVSH_M",INDIRECT($C$14),Alter_Jugend_U5+2,FALSE),2))))))</f>
        <v>k.A.</v>
      </c>
      <c r="F61" s="121"/>
      <c r="G61" s="121" t="str">
        <f ca="1">IF(Alter_Kind_U5="k.A.","k.A.",IF(C18="VVG",IF(C33="ja",ROUND(HLOOKUP("PVN_M",INDIRECT($C$14),Alter_Kind_U5+2,FALSE),2),0),IF(OR(C33="bitte wählen",C33="nein"),0,IF(C33="Premium",ROUND(HLOOKUP("APS_M",INDIRECT($C$14),Alter_Kind_U5+2,FALSE),2),IF(C33="Basis",ROUND(HLOOKUP("AVP_M",INDIRECT($C$14),Alter_Kind_U5+2,FALSE),2),ROUND(HLOOKUP("AVSH_M",INDIRECT($C$14),Alter_Kind_U5+2,FALSE),2))))))</f>
        <v>k.A.</v>
      </c>
      <c r="H61" s="122"/>
      <c r="I61" s="15"/>
    </row>
    <row r="62" spans="2:9" ht="14.25" x14ac:dyDescent="0.25">
      <c r="B62" s="120" t="str">
        <f>CONCATENATE("Auslandsreiseschutz",IF(OR($C$35="bitte wählen",$C$35="",$C$35="nein")," - nicht gewählt",CONCATENATE(" /"," ReiseAV SW")))</f>
        <v>Auslandsreiseschutz - nicht gewählt</v>
      </c>
      <c r="C62" s="121">
        <f ca="1">IF(Alter_Erw_U5="k.A.","k.A.",IF(C35="ja",ROUND(HLOOKUP("ReiseAV SW_M",INDIRECT($C$14),Alter_Erw_U5+2,FALSE),2),0))</f>
        <v>0</v>
      </c>
      <c r="D62" s="121"/>
      <c r="E62" s="121" t="str">
        <f ca="1">IF(Alter_Jugend_U5="k.A.","k.A.",IF(C35="ja",ROUND(HLOOKUP("ReiseAV SW_M",INDIRECT($C$14),Alter_Jugend_U5+2,FALSE),2),0))</f>
        <v>k.A.</v>
      </c>
      <c r="F62" s="121"/>
      <c r="G62" s="121" t="str">
        <f ca="1">IF(Alter_Kind_U5="k.A.","k.A.",IF(C35="ja",ROUND(HLOOKUP("ReiseAV SW_M",INDIRECT($C$14),Alter_Kind_U5+2,FALSE),2),0))</f>
        <v>k.A.</v>
      </c>
      <c r="H62" s="122"/>
      <c r="I62" s="15"/>
    </row>
    <row r="63" spans="2:9" ht="14.25" x14ac:dyDescent="0.25">
      <c r="B63" s="113" t="str">
        <f>CONCATENATE("Optionstarif",IF(OR($C$41="bitte wählen",$C$41="",$C$41="nein")," - nicht gewählt",CONCATENATE(" /"," INTER Opti")))</f>
        <v>Optionstarif - nicht gewählt</v>
      </c>
      <c r="C63" s="109">
        <f ca="1">IF(OR(Alter_Erw_U5="k.A.",Alter_Erw_U5&gt;54),"k.A.",IF(C41="ja",ROUND(HLOOKUP("INTER Opti_M",INDIRECT($C$14),Alter_Erw_U5+2,FALSE),2),0))</f>
        <v>0</v>
      </c>
      <c r="D63" s="109"/>
      <c r="E63" s="109" t="str">
        <f ca="1">IF(Alter_Jugend_U5="k.A.","k.A.",IF(C41="ja",ROUND(HLOOKUP("INTER Opti_M",INDIRECT($C$14),Alter_Jugend_U5+2,FALSE),2),0))</f>
        <v>k.A.</v>
      </c>
      <c r="F63" s="109"/>
      <c r="G63" s="109" t="str">
        <f ca="1">IF(Alter_Kind_U5="k.A.","k.A.",IF(C41="ja",ROUND(HLOOKUP("INTER Opti_M",INDIRECT($C$14),Alter_Kind_U5+2,FALSE),2),0))</f>
        <v>k.A.</v>
      </c>
      <c r="H63" s="107"/>
      <c r="I63" s="6"/>
    </row>
    <row r="64" spans="2:9" ht="6" customHeight="1" x14ac:dyDescent="0.2">
      <c r="B64" s="89"/>
      <c r="C64" s="102"/>
      <c r="D64" s="89"/>
      <c r="E64" s="89"/>
      <c r="F64" s="89"/>
      <c r="G64" s="89"/>
      <c r="H64" s="87"/>
    </row>
    <row r="65" spans="2:8" x14ac:dyDescent="0.2">
      <c r="B65" s="5"/>
      <c r="C65" s="5"/>
      <c r="D65" s="5"/>
      <c r="E65" s="5"/>
      <c r="F65" s="5"/>
      <c r="G65" s="5"/>
    </row>
    <row r="66" spans="2:8" ht="14.25" x14ac:dyDescent="0.25">
      <c r="B66" s="135" t="s">
        <v>11</v>
      </c>
      <c r="C66" s="135"/>
      <c r="D66" s="135"/>
      <c r="E66" s="135"/>
      <c r="F66" s="135"/>
      <c r="G66" s="135"/>
      <c r="H66" s="135"/>
    </row>
    <row r="67" spans="2:8" ht="6" customHeight="1" x14ac:dyDescent="0.2">
      <c r="B67" s="104"/>
      <c r="C67" s="99"/>
      <c r="D67" s="100"/>
      <c r="E67" s="89"/>
      <c r="F67" s="89"/>
      <c r="G67" s="89"/>
      <c r="H67" s="87"/>
    </row>
    <row r="68" spans="2:8" ht="14.25" x14ac:dyDescent="0.25">
      <c r="B68" s="115" t="str">
        <f>CONCATENATE("KHT U",IF($C$39=""," - nicht gewählt",CONCATENATE("/",$C$39)))</f>
        <v>KHT U - nicht gewählt</v>
      </c>
      <c r="C68" s="116">
        <f ca="1">IF(Alter_Erw_U5="k.A.","k.A.",IF($C$39="",0,ROUND(HLOOKUP(CONCATENATE(LEFT($B68,5),"_M"),INDIRECT($C$14),Alter_Erw_U5+2,FALSE)*$C$39,2)))</f>
        <v>0</v>
      </c>
      <c r="D68" s="116"/>
      <c r="E68" s="116" t="str">
        <f ca="1">IF(Alter_Jugend_U5="k.A.","k.A.",IF($C$39="",0,ROUND(HLOOKUP(CONCATENATE(LEFT($B68,5),"_M"),INDIRECT($C$14),Alter_Jugend_U5+2,FALSE)*$C$39,2)))</f>
        <v>k.A.</v>
      </c>
      <c r="F68" s="116"/>
      <c r="G68" s="116" t="str">
        <f ca="1">IF(Alter_Kind_U5="k.A.","k.A.",IF($C$39="",0,ROUND(HLOOKUP(CONCATENATE(LEFT($B68,5),"_M"),INDIRECT($C$14),Alter_Kind_U5+2,FALSE)*$C$39,2)))</f>
        <v>k.A.</v>
      </c>
      <c r="H68" s="119"/>
    </row>
    <row r="69" spans="2:8" ht="14.25" x14ac:dyDescent="0.25">
      <c r="B69" s="115" t="str">
        <f>CONCATENATE("KTA 6",IF($C$37=""," - nicht gewählt",CONCATENATE("/",$C$37)))</f>
        <v>KTA 6 - nicht gewählt</v>
      </c>
      <c r="C69" s="116">
        <f ca="1">IF(Alter_Erw_U5="k.A.","k.A.",IF($C$37="",0,ROUND(HLOOKUP(CONCATENATE(LEFT($B69,5),"_M"),INDIRECT($C$14),Alter_Erw_U5+2,FALSE)*$C$37,2)))</f>
        <v>0</v>
      </c>
      <c r="D69" s="116"/>
      <c r="E69" s="116" t="str">
        <f ca="1">IF(Alter_Jugend_U5="k.A.","k.A.",IF($C$37="",0,ROUND(HLOOKUP(CONCATENATE(LEFT($B69,5),"_M"),INDIRECT($C$14),Alter_Jugend_U5+2,FALSE)*$C$37,2)))</f>
        <v>k.A.</v>
      </c>
      <c r="F69" s="116"/>
      <c r="G69" s="116" t="str">
        <f ca="1">IF(Alter_Kind_U5="k.A.","k.A.",IF($C$37="",0,ROUND(HLOOKUP(CONCATENATE(LEFT($B69,5),"_M"),INDIRECT($C$14),Alter_Kind_U5+2,FALSE)*$C$37,2)))</f>
        <v>k.A.</v>
      </c>
      <c r="H69" s="119"/>
    </row>
    <row r="70" spans="2:8" ht="14.25" x14ac:dyDescent="0.25">
      <c r="B70" s="120" t="str">
        <f>CONCATENATE("Pflegetagegeld",IF($G$37=""," - nicht gewählt",""))</f>
        <v>Pflegetagegeld - nicht gewählt</v>
      </c>
      <c r="C70" s="121">
        <f ca="1">IF(Alter_Erw_U5="k.A.","k.A.",IF($G$37="",0,ROUND(HLOOKUP("QC 1_M",INDIRECT($C$14),Alter_Erw_U5+2,FALSE)*($G$37*$G$29),2)+ROUND(HLOOKUP("QC 2_M",INDIRECT($C$14),Alter_Erw_U5+2,FALSE)*($G$37*($G$31-$G$29)),2)+ROUND(HLOOKUP("QC 3_M",INDIRECT($C$14),Alter_Erw_U5+2,FALSE)*($G$37*($G$33-$G$31)),2)+ROUND(HLOOKUP("QC 4_M",INDIRECT($C$14),Alter_Erw_U5+2,FALSE)*($G$37*($G$35-$G$33)),2)+ROUND(HLOOKUP("QC 5_M",INDIRECT($C$14),Alter_Erw_U5+2,FALSE)*$G$37*(1-$G$35),2)))</f>
        <v>0</v>
      </c>
      <c r="D70" s="121"/>
      <c r="E70" s="121" t="str">
        <f ca="1">IF(Alter_Jugend_U5="k.A.","k.A.",IF($G$37="",0,ROUND(HLOOKUP("QC 1_M",INDIRECT($C$14),Alter_Jugend_U5+2,FALSE)*($G$37*$G$29),2)+ROUND(HLOOKUP("QC 2_M",INDIRECT($C$14),Alter_Jugend_U5+2,FALSE)*($G$37*($G$31-$G$29)),2)+ROUND(HLOOKUP("QC 3_M",INDIRECT($C$14),Alter_Jugend_U5+2,FALSE)*($G$37*($G$33-$G$31)),2)+ROUND(HLOOKUP("QC 4_M",INDIRECT($C$14),Alter_Jugend_U5+2,FALSE)*($G$37*($G$35-$G$33)),2)+ROUND(HLOOKUP("QC 5_M",INDIRECT($C$14),Alter_Jugend_U5+2,FALSE)*$G$37*(1-$G$35),2)))</f>
        <v>k.A.</v>
      </c>
      <c r="F70" s="121"/>
      <c r="G70" s="121" t="str">
        <f ca="1">IF(Alter_Kind_U5="k.A.","k.A.",IF($G$37="",0,ROUND(HLOOKUP("QC 1_M",INDIRECT($C$14),Alter_Kind_U5+2,FALSE)*($G$37*$G$29),2)+ROUND(HLOOKUP("QC 2_M",INDIRECT($C$14),Alter_Kind_U5+2,FALSE)*($G$37*($G$31-$G$29)),2)+ROUND(HLOOKUP("QC 3_M",INDIRECT($C$14),Alter_Kind_U5+2,FALSE)*($G$37*($G$33-$G$31)),2)+ROUND(HLOOKUP("QC 4_M",INDIRECT($C$14),Alter_Kind_U5+2,FALSE)*($G$37*($G$35-$G$33)),2)+ROUND(HLOOKUP("QC 5_M",INDIRECT($C$14),Alter_Kind_U5+2,FALSE)*$G$37*(1-$G$35),2)))</f>
        <v>k.A.</v>
      </c>
      <c r="H70" s="122"/>
    </row>
    <row r="71" spans="2:8" ht="14.25" x14ac:dyDescent="0.25">
      <c r="B71" s="120" t="str">
        <f>CONCATENATE("Erhöhung bei stat. Pflege",IF($G$39="ja",""," - nicht gewählt"))</f>
        <v>Erhöhung bei stat. Pflege - nicht gewählt</v>
      </c>
      <c r="C71" s="121">
        <f ca="1">IF(Alter_Erw_U5="k.A.","k.A.",IF($G$39="ja",IF(SUM(G29:G31)&gt;0,ROUND(HLOOKUP("QCS 2_M",INDIRECT($C$14),Alter_Erw_U5+2,FALSE)*$G$37*(1-$G$31),2),0)+IF(SUM(G29:G33)&gt;0,ROUND(HLOOKUP("QCS 3_M",INDIRECT($C$14),Alter_Erw_U5+2,FALSE)*$G$37*(1-$G$33),2),0)+IF(SUM(G29:G35)&gt;0,ROUND(HLOOKUP("QCS 4_M",INDIRECT($C$14),Alter_Erw_U5+2,FALSE)*$G$37*(1-$G$35),2),0),0))</f>
        <v>0</v>
      </c>
      <c r="D71" s="121"/>
      <c r="E71" s="121" t="str">
        <f ca="1">IF(Alter_Jugend_U5="k.A.","k.A.",IF($G$39="ja",IF(SUM(G29:G31)&gt;0,ROUND(HLOOKUP("QCS 2_M",INDIRECT($C$14),Alter_Jugend_U5+2,FALSE)*$G$37*(1-$G$31),2),0)+IF(SUM(G29:G33)&gt;0,ROUND(HLOOKUP("QCS 3_M",INDIRECT($C$14),Alter_Jugend_U5+2,FALSE)*$G$37*(1-$G$33),2),0)+IF(SUM(G29:G35)&gt;0,ROUND(HLOOKUP("QCS 4_M",INDIRECT($C$14),Alter_Jugend_U5+2,FALSE)*$G$37*(1-$G$35),2),0),0))</f>
        <v>k.A.</v>
      </c>
      <c r="F71" s="121"/>
      <c r="G71" s="121" t="str">
        <f ca="1">IF(Alter_Kind_U5="k.A.","k.A.",IF($G$39="ja",IF(SUM(G29:G31)&gt;0,ROUND(HLOOKUP("QCS 2_M",INDIRECT($C$14),Alter_Kind_U5+2,FALSE)*$G$37*(1-$G$31),2),0)+IF(SUM(G29:G33)&gt;0,ROUND(HLOOKUP("QCS 3_M",INDIRECT($C$14),Alter_Kind_U5+2,FALSE)*$G$37*(1-$G$33),2),0)+IF(SUM(G29:G35)&gt;0,ROUND(HLOOKUP("QCS 4_M",INDIRECT($C$14),Alter_Kind_U5+2,FALSE)*$G$37*(1-$G$35),2),0),0))</f>
        <v>k.A.</v>
      </c>
      <c r="H71" s="122"/>
    </row>
    <row r="72" spans="2:8" ht="14.25" x14ac:dyDescent="0.25">
      <c r="B72" s="113" t="str">
        <f>CONCATENATE("Pflege - Einmalleistung",IF($G$41=""," - nicht gewählt",CONCATENATE(" / ",$G$41," EUR")))</f>
        <v>Pflege - Einmalleistung - nicht gewählt</v>
      </c>
      <c r="C72" s="109">
        <f ca="1">IF(Alter_Erw_U5="k.A.","k.A.",IF($G$41="",0,ROUND(HLOOKUP("QC E_M",INDIRECT($C$14),Alter_Erw_U5+2,FALSE)*$G$41/1000,2)))</f>
        <v>0</v>
      </c>
      <c r="D72" s="109"/>
      <c r="E72" s="109" t="str">
        <f ca="1">IF(Alter_Jugend_U5="k.A.","k.A.",IF($G$41="",0,ROUND(HLOOKUP("QC E_M",INDIRECT($C$14),Alter_Jugend_U5+2,FALSE)*$G$41/1000,2)))</f>
        <v>k.A.</v>
      </c>
      <c r="F72" s="109"/>
      <c r="G72" s="109" t="str">
        <f ca="1">IF(Alter_Kind_U5="k.A.","k.A.",IF($G$41="",0,ROUND(HLOOKUP("QC E_M",INDIRECT($C$14),Alter_Kind_U5+2,FALSE)*$G$41/1000,2)))</f>
        <v>k.A.</v>
      </c>
      <c r="H72" s="107"/>
    </row>
    <row r="73" spans="2:8" ht="6" customHeight="1" x14ac:dyDescent="0.2">
      <c r="B73" s="104"/>
      <c r="C73" s="105"/>
      <c r="D73" s="87"/>
      <c r="E73" s="87"/>
      <c r="F73" s="87"/>
      <c r="G73" s="87"/>
      <c r="H73" s="87"/>
    </row>
    <row r="75" spans="2:8" ht="14.25" x14ac:dyDescent="0.25">
      <c r="B75" s="135" t="s">
        <v>12</v>
      </c>
      <c r="C75" s="135"/>
      <c r="D75" s="135"/>
      <c r="E75" s="135"/>
      <c r="F75" s="135"/>
      <c r="G75" s="135"/>
      <c r="H75" s="135"/>
    </row>
    <row r="76" spans="2:8" ht="6" customHeight="1" x14ac:dyDescent="0.2">
      <c r="B76" s="104"/>
      <c r="C76" s="99"/>
      <c r="D76" s="100"/>
      <c r="E76" s="89"/>
      <c r="F76" s="89"/>
      <c r="G76" s="89"/>
      <c r="H76" s="87"/>
    </row>
    <row r="77" spans="2:8" ht="12.75" customHeight="1" x14ac:dyDescent="0.25">
      <c r="B77" s="115" t="s">
        <v>162</v>
      </c>
      <c r="C77" s="116">
        <f ca="1">IFERROR(C53,0)</f>
        <v>0</v>
      </c>
      <c r="D77" s="116"/>
      <c r="E77" s="116">
        <f ca="1">IFERROR(E53,0)</f>
        <v>0</v>
      </c>
      <c r="F77" s="116"/>
      <c r="G77" s="116">
        <f ca="1">IFERROR(G53,0)</f>
        <v>0</v>
      </c>
      <c r="H77" s="103"/>
    </row>
    <row r="78" spans="2:8" ht="13.5" customHeight="1" thickBot="1" x14ac:dyDescent="0.3">
      <c r="B78" s="117" t="s">
        <v>163</v>
      </c>
      <c r="C78" s="118">
        <f ca="1">SUM(C59:C62)+SUM(C68:C72)</f>
        <v>0</v>
      </c>
      <c r="D78" s="118"/>
      <c r="E78" s="118">
        <f ca="1">SUM(E59:E62)+SUM(E68:E72)</f>
        <v>0</v>
      </c>
      <c r="F78" s="118"/>
      <c r="G78" s="118">
        <f ca="1">SUM(G59:G62)+SUM(G68:G72)</f>
        <v>0</v>
      </c>
      <c r="H78" s="106"/>
    </row>
    <row r="79" spans="2:8" ht="3.75" customHeight="1" thickTop="1" x14ac:dyDescent="0.25">
      <c r="B79" s="113"/>
      <c r="C79" s="109"/>
      <c r="D79" s="109"/>
      <c r="E79" s="109"/>
      <c r="F79" s="109"/>
      <c r="G79" s="109"/>
      <c r="H79" s="87"/>
    </row>
    <row r="80" spans="2:8" ht="14.25" x14ac:dyDescent="0.25">
      <c r="B80" s="113" t="s">
        <v>164</v>
      </c>
      <c r="C80" s="109">
        <f ca="1">C77+C78</f>
        <v>0</v>
      </c>
      <c r="D80" s="109"/>
      <c r="E80" s="109">
        <f ca="1">E77+E78</f>
        <v>0</v>
      </c>
      <c r="F80" s="109"/>
      <c r="G80" s="109">
        <f ca="1">G77+G78</f>
        <v>0</v>
      </c>
      <c r="H80" s="87"/>
    </row>
    <row r="81" spans="2:8" ht="6" customHeight="1" x14ac:dyDescent="0.2">
      <c r="B81" s="88"/>
      <c r="C81" s="101"/>
      <c r="D81" s="101"/>
      <c r="E81" s="101"/>
      <c r="F81" s="101"/>
      <c r="G81" s="101"/>
      <c r="H81" s="87"/>
    </row>
    <row r="83" spans="2:8" ht="14.25" x14ac:dyDescent="0.25">
      <c r="B83" s="85" t="s">
        <v>245</v>
      </c>
      <c r="C83" s="85"/>
      <c r="D83" s="85"/>
      <c r="E83" s="85"/>
    </row>
    <row r="84" spans="2:8" ht="14.25" x14ac:dyDescent="0.25">
      <c r="B84" s="85"/>
      <c r="C84" s="86" t="s">
        <v>224</v>
      </c>
      <c r="D84" s="86"/>
      <c r="E84" s="86" t="s">
        <v>225</v>
      </c>
    </row>
    <row r="85" spans="2:8" ht="14.25" x14ac:dyDescent="0.25">
      <c r="B85" s="113" t="str">
        <f>"Pflegegrad 1: "</f>
        <v xml:space="preserve">Pflegegrad 1: </v>
      </c>
      <c r="C85" s="114">
        <f>G$37*G29*30</f>
        <v>0</v>
      </c>
      <c r="D85" s="113"/>
      <c r="E85" s="114">
        <f>IF($G$39="ja",C85,C85)</f>
        <v>0</v>
      </c>
    </row>
    <row r="86" spans="2:8" ht="14.25" x14ac:dyDescent="0.25">
      <c r="B86" s="113" t="str">
        <f>"Pflegegrad 2: "</f>
        <v xml:space="preserve">Pflegegrad 2: </v>
      </c>
      <c r="C86" s="114">
        <f>G$37*G31*30</f>
        <v>0</v>
      </c>
      <c r="D86" s="113"/>
      <c r="E86" s="114">
        <f>IF($G$39="ja",C89,C86)</f>
        <v>0</v>
      </c>
    </row>
    <row r="87" spans="2:8" ht="14.25" x14ac:dyDescent="0.25">
      <c r="B87" s="113" t="str">
        <f>"Pflegegrad 3: "</f>
        <v xml:space="preserve">Pflegegrad 3: </v>
      </c>
      <c r="C87" s="114">
        <f>G$37*G33*30</f>
        <v>0</v>
      </c>
      <c r="D87" s="113"/>
      <c r="E87" s="114">
        <f>IF($G$39="ja",C89,C87)</f>
        <v>0</v>
      </c>
    </row>
    <row r="88" spans="2:8" ht="14.25" x14ac:dyDescent="0.25">
      <c r="B88" s="113" t="str">
        <f>"Pflegegrad 4: "</f>
        <v xml:space="preserve">Pflegegrad 4: </v>
      </c>
      <c r="C88" s="114">
        <f>G$37*G35*30</f>
        <v>0</v>
      </c>
      <c r="D88" s="113"/>
      <c r="E88" s="114">
        <f>IF($G$39="ja",C89,C88)</f>
        <v>0</v>
      </c>
    </row>
    <row r="89" spans="2:8" ht="14.25" x14ac:dyDescent="0.25">
      <c r="B89" s="113" t="str">
        <f>"Pflegegrad 5: "</f>
        <v xml:space="preserve">Pflegegrad 5: </v>
      </c>
      <c r="C89" s="114">
        <f>G$37*30</f>
        <v>0</v>
      </c>
      <c r="D89" s="113"/>
      <c r="E89" s="114">
        <f>IF($G$39="ja",C89,C89)</f>
        <v>0</v>
      </c>
    </row>
    <row r="91" spans="2:8" ht="14.25" x14ac:dyDescent="0.25">
      <c r="B91" s="85" t="s">
        <v>234</v>
      </c>
      <c r="C91" s="86"/>
      <c r="D91" s="86"/>
      <c r="E91" s="86"/>
      <c r="F91" s="86"/>
      <c r="G91" s="86"/>
      <c r="H91" s="86"/>
    </row>
    <row r="92" spans="2:8" ht="14.25" x14ac:dyDescent="0.25">
      <c r="B92" s="86" t="s">
        <v>236</v>
      </c>
      <c r="C92" s="86" t="s">
        <v>251</v>
      </c>
      <c r="D92" s="86"/>
      <c r="E92" s="86" t="s">
        <v>251</v>
      </c>
      <c r="F92" s="86"/>
      <c r="G92" s="86" t="s">
        <v>251</v>
      </c>
      <c r="H92" s="86"/>
    </row>
    <row r="93" spans="2:8" ht="14.25" x14ac:dyDescent="0.25">
      <c r="B93" s="107" t="str">
        <f>"INTER QualiCare® Tarifstufe QC 1"&amp;"    / "&amp;TEXT(C198,"#.##0 [$EUR]")</f>
        <v>INTER QualiCare® Tarifstufe QC 1    / 0 EUR</v>
      </c>
      <c r="C93" s="108">
        <f ca="1">IF(Alter_Erw_U5="k.A.","k.A.",ROUND(HLOOKUP("QC 1_M",INDIRECT($C$14),Alter_Erw_U5+2,FALSE)*$C$198,2))</f>
        <v>0</v>
      </c>
      <c r="D93" s="107"/>
      <c r="E93" s="109" t="str">
        <f ca="1">IF(Alter_Jugend_U5="k.A.","k.A.",ROUND(HLOOKUP("QC 1_M",INDIRECT($C$14),Alter_Jugend_U5+2,FALSE)*$C$198,2))</f>
        <v>k.A.</v>
      </c>
      <c r="F93" s="107"/>
      <c r="G93" s="108" t="str">
        <f ca="1">IF(Alter_Kind_U5="k.A.","k.A.",ROUND(HLOOKUP("QC 1_M",INDIRECT($C$14),Alter_Kind_U5+2,FALSE)*$C$198,2))</f>
        <v>k.A.</v>
      </c>
      <c r="H93" s="107"/>
    </row>
    <row r="94" spans="2:8" ht="14.25" x14ac:dyDescent="0.25">
      <c r="B94" s="107" t="str">
        <f>"INTER QualiCare® Tarifstufe QC 2"&amp;"    / "&amp;TEXT(C199,"#.##0 [$EUR]")</f>
        <v>INTER QualiCare® Tarifstufe QC 2    / 0 EUR</v>
      </c>
      <c r="C94" s="108">
        <f ca="1">IF(Alter_Erw_U5="k.A.","k.A.",ROUND(HLOOKUP("QC 2_M",INDIRECT($C$14),Alter_Erw_U5+2,FALSE)*$C$199,2))</f>
        <v>0</v>
      </c>
      <c r="D94" s="107"/>
      <c r="E94" s="109" t="str">
        <f ca="1">IF(Alter_Jugend_U5="k.A.","k.A.",ROUND(HLOOKUP("QC 2_M",INDIRECT($C$14),Alter_Jugend_U5+2,FALSE)*$C$199,2))</f>
        <v>k.A.</v>
      </c>
      <c r="F94" s="107"/>
      <c r="G94" s="108" t="str">
        <f ca="1">IF(Alter_Kind_U5="k.A.","k.A.",ROUND(HLOOKUP("QC 2_M",INDIRECT($C$14),Alter_Kind_U5+2,FALSE)*$C$199,2))</f>
        <v>k.A.</v>
      </c>
      <c r="H94" s="107"/>
    </row>
    <row r="95" spans="2:8" ht="14.25" x14ac:dyDescent="0.25">
      <c r="B95" s="107" t="str">
        <f>"INTER QualiCare® Tarifstufe QC 3"&amp;"    / "&amp;TEXT(C200,"#.##0 [$EUR]")</f>
        <v>INTER QualiCare® Tarifstufe QC 3    / 0 EUR</v>
      </c>
      <c r="C95" s="108">
        <f ca="1">IF(Alter_Erw_U5="k.A.","k.A.",ROUND(HLOOKUP("QC 3_M",INDIRECT($C$14),Alter_Erw_U5+2,FALSE)*$C$200,2))</f>
        <v>0</v>
      </c>
      <c r="D95" s="107"/>
      <c r="E95" s="109" t="str">
        <f ca="1">IF(Alter_Jugend_U5="k.A.","k.A.",ROUND(HLOOKUP("QC 3_M",INDIRECT($C$14),Alter_Jugend_U5+2,FALSE)*$C$200,2))</f>
        <v>k.A.</v>
      </c>
      <c r="F95" s="107"/>
      <c r="G95" s="108" t="str">
        <f ca="1">IF(Alter_Kind_U5="k.A.","k.A.",ROUND(HLOOKUP("QC 3_M",INDIRECT($C$14),Alter_Kind_U5+2,FALSE)*$C$200,2))</f>
        <v>k.A.</v>
      </c>
      <c r="H95" s="107"/>
    </row>
    <row r="96" spans="2:8" ht="14.25" x14ac:dyDescent="0.25">
      <c r="B96" s="107" t="str">
        <f>"INTER QualiCare® Tarifstufe QC 4"&amp;"    / "&amp;TEXT(C201,"#.##0 [$EUR]")</f>
        <v>INTER QualiCare® Tarifstufe QC 4    / 0 EUR</v>
      </c>
      <c r="C96" s="108">
        <f ca="1">IF(Alter_Erw_U5="k.A.","k.A.",ROUND(HLOOKUP("QC 4_M",INDIRECT($C$14),Alter_Erw_U5+2,FALSE)*$C$201,2))</f>
        <v>0</v>
      </c>
      <c r="D96" s="107"/>
      <c r="E96" s="109" t="str">
        <f ca="1">IF(Alter_Jugend_U5="k.A.","k.A.",ROUND(HLOOKUP("QC 4_M",INDIRECT($C$14),Alter_Jugend_U5+2,FALSE)*$C$201,2))</f>
        <v>k.A.</v>
      </c>
      <c r="F96" s="107"/>
      <c r="G96" s="108" t="str">
        <f ca="1">IF(Alter_Kind_U5="k.A.","k.A.",ROUND(HLOOKUP("QC 4_M",INDIRECT($C$14),Alter_Kind_U5+2,FALSE)*$C$201,2))</f>
        <v>k.A.</v>
      </c>
      <c r="H96" s="107"/>
    </row>
    <row r="97" spans="2:8" ht="14.25" x14ac:dyDescent="0.25">
      <c r="B97" s="110" t="str">
        <f>"INTER QualiCare® Tarifstufe QC 5"&amp;"    / "&amp;TEXT(C202,"#.##0 [$EUR]")</f>
        <v>INTER QualiCare® Tarifstufe QC 5    / 0 EUR</v>
      </c>
      <c r="C97" s="111">
        <f ca="1">IF(Alter_Erw_U5="k.A.","k.A.",ROUND(HLOOKUP("QC 5_M",INDIRECT($C$14),Alter_Erw_U5+2,FALSE)*$C$202,2))</f>
        <v>0</v>
      </c>
      <c r="D97" s="110"/>
      <c r="E97" s="112" t="str">
        <f ca="1">IF(Alter_Jugend_U5="k.A.","k.A.",ROUND(HLOOKUP("QC 5_M",INDIRECT($C$14),Alter_Jugend_U5+2,FALSE)*$C$202,2))</f>
        <v>k.A.</v>
      </c>
      <c r="F97" s="110"/>
      <c r="G97" s="111" t="str">
        <f ca="1">IF(Alter_Kind_U5="k.A.","k.A.",ROUND(HLOOKUP("QC 5_M",INDIRECT($C$14),Alter_Kind_U5+2,FALSE)*$C$202,2))</f>
        <v>k.A.</v>
      </c>
      <c r="H97" s="110"/>
    </row>
    <row r="98" spans="2:8" ht="14.25" x14ac:dyDescent="0.25">
      <c r="B98" s="107" t="str">
        <f>"INTER QualiCare® Tarifstufe QCS 2"&amp;"  / "&amp;TEXT(C203,"#.##0 [$EUR]")</f>
        <v>INTER QualiCare® Tarifstufe QCS 2  / 0 EUR</v>
      </c>
      <c r="C98" s="108">
        <f ca="1">IF(Alter_Erw_U5="k.A.","k.A.",ROUND(HLOOKUP("QCS 2_M",INDIRECT($C$14),Alter_Erw_U5+2,FALSE)*$C$203,2))</f>
        <v>0</v>
      </c>
      <c r="D98" s="107"/>
      <c r="E98" s="109" t="str">
        <f ca="1">IF(Alter_Jugend_U5="k.A.","k.A.",ROUND(HLOOKUP("QCS 2_M",INDIRECT($C$14),Alter_Jugend_U5+2,FALSE)*$C$203,2))</f>
        <v>k.A.</v>
      </c>
      <c r="F98" s="107"/>
      <c r="G98" s="108" t="str">
        <f ca="1">IF(Alter_Kind_U5="k.A.","k.A.",ROUND(HLOOKUP("QCS 2_M",INDIRECT($C$14),Alter_Kind_U5+2,FALSE)*$C$203,2))</f>
        <v>k.A.</v>
      </c>
      <c r="H98" s="107"/>
    </row>
    <row r="99" spans="2:8" ht="14.25" x14ac:dyDescent="0.25">
      <c r="B99" s="107" t="str">
        <f>"INTER QualiCare® Tarifstufe QCS 3"&amp;"  / "&amp;TEXT(C204,"#.##0 [$EUR]")</f>
        <v>INTER QualiCare® Tarifstufe QCS 3  / 0 EUR</v>
      </c>
      <c r="C99" s="108">
        <f ca="1">IF(Alter_Erw_U5="k.A.","k.A.",ROUND(HLOOKUP("QCS 3_M",INDIRECT($C$14),Alter_Erw_U5+2,FALSE)*$C$204,2))</f>
        <v>0</v>
      </c>
      <c r="D99" s="107"/>
      <c r="E99" s="109" t="str">
        <f ca="1">IF(Alter_Jugend_U5="k.A.","k.A.",ROUND(HLOOKUP("QCS 3_M",INDIRECT($C$14),Alter_Jugend_U5+2,FALSE)*$C$204,2))</f>
        <v>k.A.</v>
      </c>
      <c r="F99" s="107"/>
      <c r="G99" s="108" t="str">
        <f ca="1">IF(Alter_Kind_U5="k.A.","k.A.",ROUND(HLOOKUP("QCS 3_M",INDIRECT($C$14),Alter_Kind_U5+2,FALSE)*$C$204,2))</f>
        <v>k.A.</v>
      </c>
      <c r="H99" s="107"/>
    </row>
    <row r="100" spans="2:8" ht="14.25" x14ac:dyDescent="0.25">
      <c r="B100" s="110" t="str">
        <f>"INTER QualiCare® Tarifstufe QCS 4"&amp;"  / "&amp;TEXT(C205,"#.##0 [$EUR]")</f>
        <v>INTER QualiCare® Tarifstufe QCS 4  / 0 EUR</v>
      </c>
      <c r="C100" s="111">
        <f ca="1">IF(Alter_Erw_U5="k.A.","k.A.",ROUND(HLOOKUP("QCS 4_M",INDIRECT($C$14),Alter_Erw_U5+2,FALSE)*$C$205,2))</f>
        <v>0</v>
      </c>
      <c r="D100" s="110"/>
      <c r="E100" s="112" t="str">
        <f ca="1">IF(Alter_Jugend_U5="k.A.","k.A.",ROUND(HLOOKUP("QCS 4_M",INDIRECT($C$14),Alter_Jugend_U5+2,FALSE)*$C$205,2))</f>
        <v>k.A.</v>
      </c>
      <c r="F100" s="110"/>
      <c r="G100" s="111" t="str">
        <f ca="1">IF(Alter_Kind_U5="k.A.","k.A.",ROUND(HLOOKUP("QCS 4_M",INDIRECT($C$14),Alter_Kind_U5+2,FALSE)*$C$205,2))</f>
        <v>k.A.</v>
      </c>
      <c r="H100" s="110"/>
    </row>
    <row r="101" spans="2:8" ht="14.25" x14ac:dyDescent="0.25">
      <c r="B101" s="107" t="str">
        <f>"INTER QualiCare® Tarifstufe QC E"&amp;"    / "&amp;TEXT(C206,"#.##0 [$EUR]")</f>
        <v>INTER QualiCare® Tarifstufe QC E    / 0 EUR</v>
      </c>
      <c r="C101" s="108">
        <f ca="1">IF(Alter_Erw_U5="k.A.","k.A.",ROUND(HLOOKUP("QC E_M",INDIRECT($C$14),Alter_Erw_U5+2,FALSE)*$C$206/1000,2))</f>
        <v>0</v>
      </c>
      <c r="D101" s="107"/>
      <c r="E101" s="109" t="str">
        <f ca="1">IF(Alter_Jugend_U5="k.A.","k.A.",ROUND(HLOOKUP("QC E_M",INDIRECT($C$14),Alter_Jugend_U5+2,FALSE)*$C$206/1000,2))</f>
        <v>k.A.</v>
      </c>
      <c r="F101" s="107"/>
      <c r="G101" s="108" t="str">
        <f ca="1">IF(Alter_Kind_U5="k.A.","k.A.",ROUND(HLOOKUP("QC E_M",INDIRECT($C$14),Alter_Kind_U5+2,FALSE)*$C$206/1000,2))</f>
        <v>k.A.</v>
      </c>
      <c r="H101" s="107"/>
    </row>
    <row r="102" spans="2:8" hidden="1" x14ac:dyDescent="0.2">
      <c r="B102" t="s">
        <v>6</v>
      </c>
      <c r="C102" t="s">
        <v>7</v>
      </c>
    </row>
    <row r="103" spans="2:8" ht="13.5" hidden="1" thickBot="1" x14ac:dyDescent="0.25">
      <c r="C103" s="7" t="s">
        <v>9</v>
      </c>
      <c r="G103" s="10" t="s">
        <v>15</v>
      </c>
    </row>
    <row r="104" spans="2:8" ht="13.5" hidden="1" thickTop="1" x14ac:dyDescent="0.2">
      <c r="B104">
        <v>0</v>
      </c>
      <c r="C104">
        <f t="shared" ref="C104:C119" ca="1" si="0">IF(Jahr_Abschluss_U5="bitte wählen",YEAR(TODAY()),Jahr_Abschluss_U5)-B104</f>
        <v>2024</v>
      </c>
      <c r="G104" s="9" t="s">
        <v>9</v>
      </c>
    </row>
    <row r="105" spans="2:8" hidden="1" x14ac:dyDescent="0.2">
      <c r="B105">
        <v>1</v>
      </c>
      <c r="C105">
        <f t="shared" ca="1" si="0"/>
        <v>2023</v>
      </c>
      <c r="G105" s="17" t="str">
        <f>IF(C18="KVG","Basis",IF(C18="VVG","ja",""))</f>
        <v>Basis</v>
      </c>
    </row>
    <row r="106" spans="2:8" hidden="1" x14ac:dyDescent="0.2">
      <c r="B106">
        <v>2</v>
      </c>
      <c r="C106">
        <f t="shared" ca="1" si="0"/>
        <v>2022</v>
      </c>
      <c r="G106" s="17" t="str">
        <f>IF(C18="KVG","Exklusiv",IF(C18="VVG","nein",""))</f>
        <v>Exklusiv</v>
      </c>
    </row>
    <row r="107" spans="2:8" hidden="1" x14ac:dyDescent="0.2">
      <c r="B107">
        <v>3</v>
      </c>
      <c r="C107">
        <f t="shared" ca="1" si="0"/>
        <v>2021</v>
      </c>
      <c r="G107" s="17" t="str">
        <f>IF(C18="KVG","Premium","")</f>
        <v>Premium</v>
      </c>
    </row>
    <row r="108" spans="2:8" hidden="1" x14ac:dyDescent="0.2">
      <c r="B108">
        <v>4</v>
      </c>
      <c r="C108">
        <f t="shared" ca="1" si="0"/>
        <v>2020</v>
      </c>
      <c r="G108" s="17" t="str">
        <f>IF(C18="KVG","nein","")</f>
        <v>nein</v>
      </c>
    </row>
    <row r="109" spans="2:8" hidden="1" x14ac:dyDescent="0.2">
      <c r="B109">
        <v>5</v>
      </c>
      <c r="C109">
        <f t="shared" ca="1" si="0"/>
        <v>2019</v>
      </c>
    </row>
    <row r="110" spans="2:8" ht="13.5" hidden="1" thickBot="1" x14ac:dyDescent="0.25">
      <c r="B110">
        <v>6</v>
      </c>
      <c r="C110">
        <f t="shared" ca="1" si="0"/>
        <v>2018</v>
      </c>
      <c r="G110" s="19" t="s">
        <v>140</v>
      </c>
    </row>
    <row r="111" spans="2:8" ht="13.5" hidden="1" thickTop="1" x14ac:dyDescent="0.2">
      <c r="B111">
        <v>7</v>
      </c>
      <c r="C111">
        <f t="shared" ca="1" si="0"/>
        <v>2017</v>
      </c>
      <c r="G111" s="9" t="s">
        <v>9</v>
      </c>
    </row>
    <row r="112" spans="2:8" hidden="1" x14ac:dyDescent="0.2">
      <c r="B112">
        <v>8</v>
      </c>
      <c r="C112">
        <f t="shared" ca="1" si="0"/>
        <v>2016</v>
      </c>
      <c r="G112" s="18" t="str">
        <f>IF(C18="bitte wählen","",IF(C18="KVG","S1","nein"))</f>
        <v>S1</v>
      </c>
    </row>
    <row r="113" spans="2:7" hidden="1" x14ac:dyDescent="0.2">
      <c r="B113">
        <v>9</v>
      </c>
      <c r="C113">
        <f t="shared" ca="1" si="0"/>
        <v>2015</v>
      </c>
      <c r="G113" s="18" t="s">
        <v>313</v>
      </c>
    </row>
    <row r="114" spans="2:7" hidden="1" x14ac:dyDescent="0.2">
      <c r="B114">
        <v>10</v>
      </c>
      <c r="C114">
        <f t="shared" ca="1" si="0"/>
        <v>2014</v>
      </c>
      <c r="G114" s="18" t="str">
        <f>IF(C18="bitte wählen","",IF(C18="KVG","S2",""))</f>
        <v>S2</v>
      </c>
    </row>
    <row r="115" spans="2:7" hidden="1" x14ac:dyDescent="0.2">
      <c r="B115">
        <v>11</v>
      </c>
      <c r="C115">
        <f t="shared" ca="1" si="0"/>
        <v>2013</v>
      </c>
      <c r="G115" s="18" t="s">
        <v>314</v>
      </c>
    </row>
    <row r="116" spans="2:7" hidden="1" x14ac:dyDescent="0.2">
      <c r="B116">
        <v>12</v>
      </c>
      <c r="C116">
        <f t="shared" ca="1" si="0"/>
        <v>2012</v>
      </c>
      <c r="G116" s="17" t="str">
        <f>IF(C18="bitte wählen","",IF(C18="KVG","nein",""))</f>
        <v>nein</v>
      </c>
    </row>
    <row r="117" spans="2:7" hidden="1" x14ac:dyDescent="0.2">
      <c r="B117">
        <v>13</v>
      </c>
      <c r="C117">
        <f t="shared" ca="1" si="0"/>
        <v>2011</v>
      </c>
    </row>
    <row r="118" spans="2:7" ht="13.5" hidden="1" thickBot="1" x14ac:dyDescent="0.25">
      <c r="B118">
        <v>14</v>
      </c>
      <c r="C118">
        <f t="shared" ca="1" si="0"/>
        <v>2010</v>
      </c>
      <c r="G118" s="10" t="s">
        <v>14</v>
      </c>
    </row>
    <row r="119" spans="2:7" ht="13.5" hidden="1" thickTop="1" x14ac:dyDescent="0.2">
      <c r="B119" s="8">
        <v>15</v>
      </c>
      <c r="C119" s="8">
        <f t="shared" ca="1" si="0"/>
        <v>2009</v>
      </c>
      <c r="G119" s="9" t="s">
        <v>9</v>
      </c>
    </row>
    <row r="120" spans="2:7" hidden="1" x14ac:dyDescent="0.2">
      <c r="B120">
        <v>16</v>
      </c>
      <c r="C120">
        <f ca="1">IF(Jahr_Abschluss_U5="bitte wählen",YEAR(TODAY()),Jahr_Abschluss_U5)-B120</f>
        <v>2008</v>
      </c>
      <c r="G120" s="9" t="s">
        <v>136</v>
      </c>
    </row>
    <row r="121" spans="2:7" hidden="1" x14ac:dyDescent="0.2">
      <c r="B121">
        <v>17</v>
      </c>
      <c r="C121">
        <f ca="1">IF(Jahr_Abschluss_U5="bitte wählen",YEAR(TODAY()),Jahr_Abschluss_U5)-B121</f>
        <v>2007</v>
      </c>
      <c r="G121" s="18" t="s">
        <v>248</v>
      </c>
    </row>
    <row r="122" spans="2:7" hidden="1" x14ac:dyDescent="0.2">
      <c r="B122">
        <v>18</v>
      </c>
      <c r="C122">
        <f ca="1">IF(Jahr_Abschluss_U5="bitte wählen",YEAR(TODAY()),Jahr_Abschluss_U5)-B122</f>
        <v>2006</v>
      </c>
      <c r="G122" s="18" t="str">
        <f>IF(C18="KVG","Z90 + ZPro",IF(C18="VVG","nein",""))</f>
        <v>Z90 + ZPro</v>
      </c>
    </row>
    <row r="123" spans="2:7" hidden="1" x14ac:dyDescent="0.2">
      <c r="B123">
        <v>19</v>
      </c>
      <c r="C123">
        <f ca="1">IF(Jahr_Abschluss_U5="bitte wählen",YEAR(TODAY()),Jahr_Abschluss_U5)-B123</f>
        <v>2005</v>
      </c>
      <c r="G123" s="18" t="str">
        <f>IF(C18="KVG","Z90","")</f>
        <v>Z90</v>
      </c>
    </row>
    <row r="124" spans="2:7" hidden="1" x14ac:dyDescent="0.2">
      <c r="B124" s="8">
        <v>20</v>
      </c>
      <c r="C124" s="8">
        <f ca="1">IF(Jahr_Abschluss_U5="bitte wählen",YEAR(TODAY()),Jahr_Abschluss_U5)-B124</f>
        <v>2004</v>
      </c>
      <c r="G124" s="18" t="str">
        <f>IF(C18="KVG","Z80 + ZPro","")</f>
        <v>Z80 + ZPro</v>
      </c>
    </row>
    <row r="125" spans="2:7" hidden="1" x14ac:dyDescent="0.2">
      <c r="B125">
        <v>21</v>
      </c>
      <c r="C125">
        <f t="shared" ref="C125:C156" ca="1" si="1">IF(Jahr_Abschluss_U5="bitte wählen",YEAR(TODAY()),Jahr_Abschluss_U5)-B125</f>
        <v>2003</v>
      </c>
      <c r="G125" s="18" t="str">
        <f>IF(C18="KVG","Z80","")</f>
        <v>Z80</v>
      </c>
    </row>
    <row r="126" spans="2:7" hidden="1" x14ac:dyDescent="0.2">
      <c r="B126">
        <v>22</v>
      </c>
      <c r="C126">
        <f t="shared" ca="1" si="1"/>
        <v>2002</v>
      </c>
      <c r="G126" s="18" t="str">
        <f>IF(C18="KVG","Z70 + ZPro","")</f>
        <v>Z70 + ZPro</v>
      </c>
    </row>
    <row r="127" spans="2:7" hidden="1" x14ac:dyDescent="0.2">
      <c r="B127">
        <v>23</v>
      </c>
      <c r="C127">
        <f t="shared" ca="1" si="1"/>
        <v>2001</v>
      </c>
      <c r="G127" s="18" t="str">
        <f>IF(C18="KVG","Z70","")</f>
        <v>Z70</v>
      </c>
    </row>
    <row r="128" spans="2:7" hidden="1" x14ac:dyDescent="0.2">
      <c r="B128">
        <v>24</v>
      </c>
      <c r="C128">
        <f t="shared" ca="1" si="1"/>
        <v>2000</v>
      </c>
      <c r="G128" s="18" t="str">
        <f>IF(C18="KVG","nein","")</f>
        <v>nein</v>
      </c>
    </row>
    <row r="129" spans="2:7" hidden="1" x14ac:dyDescent="0.2">
      <c r="B129">
        <v>25</v>
      </c>
      <c r="C129">
        <f t="shared" ca="1" si="1"/>
        <v>1999</v>
      </c>
    </row>
    <row r="130" spans="2:7" ht="13.5" hidden="1" thickBot="1" x14ac:dyDescent="0.25">
      <c r="B130">
        <v>26</v>
      </c>
      <c r="C130">
        <f t="shared" ca="1" si="1"/>
        <v>1998</v>
      </c>
      <c r="G130" s="19" t="s">
        <v>157</v>
      </c>
    </row>
    <row r="131" spans="2:7" ht="13.5" hidden="1" thickTop="1" x14ac:dyDescent="0.2">
      <c r="B131">
        <v>27</v>
      </c>
      <c r="C131">
        <f t="shared" ca="1" si="1"/>
        <v>1997</v>
      </c>
      <c r="G131" s="18" t="s">
        <v>9</v>
      </c>
    </row>
    <row r="132" spans="2:7" hidden="1" x14ac:dyDescent="0.2">
      <c r="B132">
        <v>28</v>
      </c>
      <c r="C132">
        <f t="shared" ca="1" si="1"/>
        <v>1996</v>
      </c>
      <c r="G132" s="17" t="s">
        <v>158</v>
      </c>
    </row>
    <row r="133" spans="2:7" hidden="1" x14ac:dyDescent="0.2">
      <c r="B133">
        <v>29</v>
      </c>
      <c r="C133">
        <f t="shared" ca="1" si="1"/>
        <v>1995</v>
      </c>
      <c r="G133" s="22" t="str">
        <f>IF(C18="VVG","CHF 500","")</f>
        <v/>
      </c>
    </row>
    <row r="134" spans="2:7" hidden="1" x14ac:dyDescent="0.2">
      <c r="B134">
        <v>30</v>
      </c>
      <c r="C134">
        <f t="shared" ca="1" si="1"/>
        <v>1994</v>
      </c>
      <c r="G134" s="22" t="str">
        <f>IF(C18="VVG","CHF 1000","")</f>
        <v/>
      </c>
    </row>
    <row r="135" spans="2:7" hidden="1" x14ac:dyDescent="0.2">
      <c r="B135">
        <v>31</v>
      </c>
      <c r="C135">
        <f t="shared" ca="1" si="1"/>
        <v>1993</v>
      </c>
      <c r="G135" s="22" t="str">
        <f>IF(C18="VVG","CHF 1500","")</f>
        <v/>
      </c>
    </row>
    <row r="136" spans="2:7" hidden="1" x14ac:dyDescent="0.2">
      <c r="B136">
        <v>32</v>
      </c>
      <c r="C136">
        <f t="shared" ca="1" si="1"/>
        <v>1992</v>
      </c>
      <c r="G136" s="22" t="str">
        <f>IF(C18="VVG","CHF 2000","")</f>
        <v/>
      </c>
    </row>
    <row r="137" spans="2:7" hidden="1" x14ac:dyDescent="0.2">
      <c r="B137">
        <v>33</v>
      </c>
      <c r="C137">
        <f t="shared" ca="1" si="1"/>
        <v>1991</v>
      </c>
      <c r="G137" s="22" t="str">
        <f>IF(C18="VVG","CHF 2500","")</f>
        <v/>
      </c>
    </row>
    <row r="138" spans="2:7" hidden="1" x14ac:dyDescent="0.2">
      <c r="B138">
        <v>34</v>
      </c>
      <c r="C138">
        <f t="shared" ca="1" si="1"/>
        <v>1990</v>
      </c>
    </row>
    <row r="139" spans="2:7" ht="13.5" hidden="1" thickBot="1" x14ac:dyDescent="0.25">
      <c r="B139">
        <v>35</v>
      </c>
      <c r="C139">
        <f t="shared" ca="1" si="1"/>
        <v>1989</v>
      </c>
      <c r="G139" s="19" t="s">
        <v>143</v>
      </c>
    </row>
    <row r="140" spans="2:7" ht="13.5" hidden="1" thickTop="1" x14ac:dyDescent="0.2">
      <c r="B140">
        <v>36</v>
      </c>
      <c r="C140">
        <f t="shared" ca="1" si="1"/>
        <v>1988</v>
      </c>
      <c r="G140" s="18" t="s">
        <v>9</v>
      </c>
    </row>
    <row r="141" spans="2:7" hidden="1" x14ac:dyDescent="0.2">
      <c r="B141">
        <v>37</v>
      </c>
      <c r="C141">
        <f t="shared" ca="1" si="1"/>
        <v>1987</v>
      </c>
      <c r="G141" s="17" t="s">
        <v>166</v>
      </c>
    </row>
    <row r="142" spans="2:7" hidden="1" x14ac:dyDescent="0.2">
      <c r="B142">
        <v>38</v>
      </c>
      <c r="C142">
        <f t="shared" ca="1" si="1"/>
        <v>1986</v>
      </c>
      <c r="G142" s="22" t="str">
        <f>IF(C18="VVG","","Sympany")</f>
        <v>Sympany</v>
      </c>
    </row>
    <row r="143" spans="2:7" hidden="1" x14ac:dyDescent="0.2">
      <c r="B143">
        <v>39</v>
      </c>
      <c r="C143">
        <f t="shared" ca="1" si="1"/>
        <v>1985</v>
      </c>
      <c r="G143" s="59" t="s">
        <v>319</v>
      </c>
    </row>
    <row r="144" spans="2:7" hidden="1" x14ac:dyDescent="0.2">
      <c r="B144">
        <v>40</v>
      </c>
      <c r="C144">
        <f t="shared" ca="1" si="1"/>
        <v>1984</v>
      </c>
    </row>
    <row r="145" spans="2:8" ht="13.5" hidden="1" thickBot="1" x14ac:dyDescent="0.25">
      <c r="B145">
        <v>41</v>
      </c>
      <c r="C145">
        <f t="shared" ca="1" si="1"/>
        <v>1983</v>
      </c>
      <c r="G145" s="19" t="s">
        <v>172</v>
      </c>
    </row>
    <row r="146" spans="2:8" ht="13.5" hidden="1" thickTop="1" x14ac:dyDescent="0.2">
      <c r="B146">
        <v>42</v>
      </c>
      <c r="C146">
        <f t="shared" ca="1" si="1"/>
        <v>1982</v>
      </c>
      <c r="G146" s="18" t="s">
        <v>9</v>
      </c>
    </row>
    <row r="147" spans="2:8" hidden="1" x14ac:dyDescent="0.2">
      <c r="B147">
        <v>43</v>
      </c>
      <c r="C147">
        <f t="shared" ca="1" si="1"/>
        <v>1981</v>
      </c>
      <c r="G147" s="22" t="s">
        <v>173</v>
      </c>
    </row>
    <row r="148" spans="2:8" hidden="1" x14ac:dyDescent="0.2">
      <c r="B148">
        <v>44</v>
      </c>
      <c r="C148">
        <f t="shared" ca="1" si="1"/>
        <v>1980</v>
      </c>
      <c r="G148" s="22" t="s">
        <v>174</v>
      </c>
    </row>
    <row r="149" spans="2:8" hidden="1" x14ac:dyDescent="0.2">
      <c r="B149">
        <v>45</v>
      </c>
      <c r="C149">
        <f t="shared" ca="1" si="1"/>
        <v>1979</v>
      </c>
      <c r="H149">
        <v>1</v>
      </c>
    </row>
    <row r="150" spans="2:8" ht="13.5" hidden="1" thickBot="1" x14ac:dyDescent="0.25">
      <c r="B150">
        <v>46</v>
      </c>
      <c r="C150">
        <f t="shared" ca="1" si="1"/>
        <v>1978</v>
      </c>
      <c r="G150" s="19" t="s">
        <v>176</v>
      </c>
      <c r="H150">
        <v>2</v>
      </c>
    </row>
    <row r="151" spans="2:8" ht="13.5" hidden="1" thickTop="1" x14ac:dyDescent="0.2">
      <c r="B151">
        <v>47</v>
      </c>
      <c r="C151">
        <f t="shared" ca="1" si="1"/>
        <v>1977</v>
      </c>
      <c r="G151" s="18" t="s">
        <v>9</v>
      </c>
      <c r="H151">
        <v>3</v>
      </c>
    </row>
    <row r="152" spans="2:8" hidden="1" x14ac:dyDescent="0.2">
      <c r="B152">
        <v>48</v>
      </c>
      <c r="C152">
        <f t="shared" ca="1" si="1"/>
        <v>1976</v>
      </c>
      <c r="G152" s="18" t="str">
        <f>IF(Jahr_Abschluss_U5&lt;2018,"Euroline","Euroline-Plus")</f>
        <v>Euroline-Plus</v>
      </c>
      <c r="H152">
        <v>4</v>
      </c>
    </row>
    <row r="153" spans="2:8" hidden="1" x14ac:dyDescent="0.2">
      <c r="B153">
        <v>49</v>
      </c>
      <c r="C153">
        <f t="shared" ca="1" si="1"/>
        <v>1975</v>
      </c>
    </row>
    <row r="154" spans="2:8" ht="13.5" hidden="1" thickBot="1" x14ac:dyDescent="0.25">
      <c r="B154">
        <v>50</v>
      </c>
      <c r="C154">
        <f t="shared" ca="1" si="1"/>
        <v>1974</v>
      </c>
      <c r="G154" s="19" t="s">
        <v>178</v>
      </c>
    </row>
    <row r="155" spans="2:8" ht="13.5" hidden="1" thickTop="1" x14ac:dyDescent="0.2">
      <c r="B155">
        <v>51</v>
      </c>
      <c r="C155">
        <f t="shared" ca="1" si="1"/>
        <v>1973</v>
      </c>
      <c r="G155" s="18" t="s">
        <v>9</v>
      </c>
    </row>
    <row r="156" spans="2:8" hidden="1" x14ac:dyDescent="0.2">
      <c r="B156">
        <v>52</v>
      </c>
      <c r="C156">
        <f t="shared" ca="1" si="1"/>
        <v>1972</v>
      </c>
      <c r="G156" s="18" t="s">
        <v>177</v>
      </c>
    </row>
    <row r="157" spans="2:8" hidden="1" x14ac:dyDescent="0.2">
      <c r="B157">
        <v>53</v>
      </c>
      <c r="C157">
        <f t="shared" ref="C157:C163" ca="1" si="2">IF(Jahr_Abschluss_U5="bitte wählen",YEAR(TODAY()),Jahr_Abschluss_U5)-B157</f>
        <v>1971</v>
      </c>
    </row>
    <row r="158" spans="2:8" ht="13.5" hidden="1" thickBot="1" x14ac:dyDescent="0.25">
      <c r="B158">
        <v>54</v>
      </c>
      <c r="C158">
        <f t="shared" ca="1" si="2"/>
        <v>1970</v>
      </c>
      <c r="G158" s="60" t="s">
        <v>320</v>
      </c>
    </row>
    <row r="159" spans="2:8" ht="13.5" hidden="1" thickTop="1" x14ac:dyDescent="0.2">
      <c r="B159">
        <v>55</v>
      </c>
      <c r="C159">
        <f t="shared" ca="1" si="2"/>
        <v>1969</v>
      </c>
      <c r="G159" s="18" t="s">
        <v>9</v>
      </c>
    </row>
    <row r="160" spans="2:8" hidden="1" x14ac:dyDescent="0.2">
      <c r="B160">
        <v>56</v>
      </c>
      <c r="C160">
        <f t="shared" ca="1" si="2"/>
        <v>1968</v>
      </c>
      <c r="G160" s="59" t="s">
        <v>319</v>
      </c>
    </row>
    <row r="161" spans="2:7" hidden="1" x14ac:dyDescent="0.2">
      <c r="B161">
        <v>57</v>
      </c>
      <c r="C161">
        <f t="shared" ca="1" si="2"/>
        <v>1967</v>
      </c>
    </row>
    <row r="162" spans="2:7" hidden="1" x14ac:dyDescent="0.2">
      <c r="B162">
        <v>58</v>
      </c>
      <c r="C162">
        <f t="shared" ca="1" si="2"/>
        <v>1966</v>
      </c>
    </row>
    <row r="163" spans="2:7" hidden="1" x14ac:dyDescent="0.2">
      <c r="B163">
        <v>59</v>
      </c>
      <c r="C163">
        <f t="shared" ca="1" si="2"/>
        <v>1965</v>
      </c>
      <c r="G163" s="46"/>
    </row>
    <row r="164" spans="2:7" hidden="1" x14ac:dyDescent="0.2">
      <c r="C164" s="46"/>
      <c r="E164" s="46"/>
    </row>
    <row r="195" spans="2:10" x14ac:dyDescent="0.2">
      <c r="G195" s="45"/>
    </row>
    <row r="196" spans="2:10" x14ac:dyDescent="0.2">
      <c r="G196" s="47"/>
    </row>
    <row r="197" spans="2:10" hidden="1" x14ac:dyDescent="0.2">
      <c r="C197" s="45" t="s">
        <v>252</v>
      </c>
      <c r="E197" s="45"/>
      <c r="G197" s="47"/>
      <c r="I197" s="45"/>
      <c r="J197" s="45"/>
    </row>
    <row r="198" spans="2:10" hidden="1" x14ac:dyDescent="0.2">
      <c r="B198" s="38" t="s">
        <v>235</v>
      </c>
      <c r="C198" s="39">
        <f>G$37*G$29</f>
        <v>0</v>
      </c>
      <c r="D198" s="39"/>
      <c r="E198" s="47"/>
      <c r="F198" s="48"/>
      <c r="G198" s="47"/>
      <c r="H198" s="48"/>
      <c r="I198" s="47"/>
      <c r="J198" s="48"/>
    </row>
    <row r="199" spans="2:10" hidden="1" x14ac:dyDescent="0.2">
      <c r="B199" s="38" t="s">
        <v>237</v>
      </c>
      <c r="C199" s="39">
        <f>$G$37*G31-SUM($C$198:C198)</f>
        <v>0</v>
      </c>
      <c r="D199" s="39"/>
      <c r="E199" s="47"/>
      <c r="F199" s="47"/>
      <c r="G199" s="47"/>
      <c r="H199" s="47"/>
      <c r="I199" s="47"/>
      <c r="J199" s="48"/>
    </row>
    <row r="200" spans="2:10" hidden="1" x14ac:dyDescent="0.2">
      <c r="B200" s="38" t="s">
        <v>238</v>
      </c>
      <c r="C200" s="39">
        <f>$G$37*G33-SUM($C$198:C199)</f>
        <v>0</v>
      </c>
      <c r="D200" s="39"/>
      <c r="E200" s="47"/>
      <c r="F200" s="47"/>
      <c r="G200" s="47"/>
      <c r="H200" s="47"/>
      <c r="I200" s="47"/>
      <c r="J200" s="48"/>
    </row>
    <row r="201" spans="2:10" hidden="1" x14ac:dyDescent="0.2">
      <c r="B201" s="38" t="s">
        <v>239</v>
      </c>
      <c r="C201" s="39">
        <f>$G$37*G35-SUM($C$198:C200)</f>
        <v>0</v>
      </c>
      <c r="D201" s="39"/>
      <c r="E201" s="47"/>
      <c r="F201" s="47"/>
      <c r="G201" s="47"/>
      <c r="H201" s="47"/>
      <c r="I201" s="47"/>
      <c r="J201" s="48"/>
    </row>
    <row r="202" spans="2:10" hidden="1" x14ac:dyDescent="0.2">
      <c r="B202" s="40" t="s">
        <v>240</v>
      </c>
      <c r="C202" s="41">
        <f>$G$37-SUM($C$198:C201)</f>
        <v>0</v>
      </c>
      <c r="D202" s="41"/>
      <c r="E202" s="47"/>
      <c r="F202" s="47"/>
      <c r="G202" s="47"/>
      <c r="H202" s="47"/>
      <c r="I202" s="47"/>
      <c r="J202" s="48"/>
    </row>
    <row r="203" spans="2:10" hidden="1" x14ac:dyDescent="0.2">
      <c r="B203" s="38" t="s">
        <v>241</v>
      </c>
      <c r="C203" s="39">
        <f>IF(AND(G$39="ja",SUM(G$29:G$31)&gt;0),SUM(C200:C202),0)</f>
        <v>0</v>
      </c>
      <c r="D203" s="39"/>
      <c r="E203" s="47"/>
      <c r="F203" s="47"/>
      <c r="G203" s="47"/>
      <c r="H203" s="47"/>
      <c r="I203" s="47"/>
      <c r="J203" s="48"/>
    </row>
    <row r="204" spans="2:10" hidden="1" x14ac:dyDescent="0.2">
      <c r="B204" s="38" t="s">
        <v>242</v>
      </c>
      <c r="C204" s="39">
        <f>IF(AND(G$39="ja",SUM(G$29:G$33)&gt;0),SUM(C201:C202),0)</f>
        <v>0</v>
      </c>
      <c r="D204" s="39"/>
      <c r="E204" s="47"/>
      <c r="F204" s="47"/>
      <c r="G204" s="47"/>
      <c r="H204" s="47"/>
      <c r="I204" s="47"/>
      <c r="J204" s="48"/>
    </row>
    <row r="205" spans="2:10" hidden="1" x14ac:dyDescent="0.2">
      <c r="B205" s="40" t="s">
        <v>243</v>
      </c>
      <c r="C205" s="41">
        <f>IF(AND(G$39="ja",SUM(G$29:G$35)&gt;0),C202,0)</f>
        <v>0</v>
      </c>
      <c r="D205" s="41"/>
      <c r="E205" s="47"/>
      <c r="F205" s="47"/>
      <c r="G205" s="46"/>
      <c r="H205" s="47"/>
      <c r="I205" s="47"/>
      <c r="J205" s="48"/>
    </row>
    <row r="206" spans="2:10" hidden="1" x14ac:dyDescent="0.2">
      <c r="B206" s="38" t="s">
        <v>244</v>
      </c>
      <c r="C206" s="39">
        <f>G$41</f>
        <v>0</v>
      </c>
      <c r="D206" s="39"/>
      <c r="E206" s="47"/>
      <c r="F206" s="47"/>
      <c r="H206" s="47"/>
      <c r="I206" s="47"/>
      <c r="J206" s="48"/>
    </row>
    <row r="207" spans="2:10" hidden="1" x14ac:dyDescent="0.2">
      <c r="E207" s="46"/>
      <c r="I207" s="46"/>
    </row>
  </sheetData>
  <sheetProtection algorithmName="SHA-512" hashValue="J1V0ZI1dtkqtlTKCtZs/rMFxmF0spHaMspax0DXKdjevmpBKiPzIbop/1vYqqnHbZaKIjVa0EksxOGb6ylIgJw==" saltValue="OcoL+Aw/S0LFbbids9arLg==" spinCount="100000" sheet="1" selectLockedCells="1"/>
  <mergeCells count="13">
    <mergeCell ref="B4:D5"/>
    <mergeCell ref="B9:H9"/>
    <mergeCell ref="E13:H14"/>
    <mergeCell ref="B7:H7"/>
    <mergeCell ref="C11:G11"/>
    <mergeCell ref="B53:B54"/>
    <mergeCell ref="B75:H75"/>
    <mergeCell ref="B51:H51"/>
    <mergeCell ref="B16:H16"/>
    <mergeCell ref="B66:H66"/>
    <mergeCell ref="B57:H57"/>
    <mergeCell ref="B44:H44"/>
    <mergeCell ref="B27:H27"/>
  </mergeCells>
  <phoneticPr fontId="0" type="noConversion"/>
  <conditionalFormatting sqref="B33">
    <cfRule type="expression" dxfId="20" priority="22" stopIfTrue="1">
      <formula>OR(AND(C33="S2",C35="S1B65"),AND(C33="S1",C35="S2B65"),AND(C33="SU",LEFT(C35,1)="S"))</formula>
    </cfRule>
  </conditionalFormatting>
  <conditionalFormatting sqref="B35 B37">
    <cfRule type="expression" dxfId="19" priority="23" stopIfTrue="1">
      <formula>OR(AND(C33="S2",C35="S1B65"),AND(C33="S1",C35="S2B65"),AND(C33="SU",LEFT(C35,1)="S"))</formula>
    </cfRule>
  </conditionalFormatting>
  <conditionalFormatting sqref="B39">
    <cfRule type="expression" dxfId="18" priority="37" stopIfTrue="1">
      <formula>OR(AND(C37="S2",#REF!="S1B65"),AND(C37="S1",#REF!="S2B65"),AND(C37="SU",LEFT(#REF!,1)="S"))</formula>
    </cfRule>
  </conditionalFormatting>
  <conditionalFormatting sqref="B41">
    <cfRule type="expression" dxfId="17" priority="4" stopIfTrue="1">
      <formula>OR(AND(C39="S2",C41="S1B65"),AND(C39="S1",C41="S2B65"),AND(C39="SU",LEFT(C41,1)="S"))</formula>
    </cfRule>
  </conditionalFormatting>
  <conditionalFormatting sqref="B53">
    <cfRule type="expression" dxfId="16" priority="49" stopIfTrue="1">
      <formula>OR(AND(C29="S2",C31="S1B65"),AND(C29="S1",C31="S2B65"),AND(C29="SU",LEFT(C31,1)="S"),AND(LEFT(C29,1)&lt;&gt;"S",LEFT(C31,1)="S"))</formula>
    </cfRule>
  </conditionalFormatting>
  <conditionalFormatting sqref="B59">
    <cfRule type="expression" dxfId="15" priority="51" stopIfTrue="1">
      <formula>OR(AND(C33="S2",C35="S1B65"),AND(C33="S1",C35="S2B65"),AND(C33="SU",LEFT(C35,1)="S"),AND(LEFT(C33,1)&lt;&gt;"S",LEFT(C35,1)="S"))</formula>
    </cfRule>
  </conditionalFormatting>
  <conditionalFormatting sqref="B60">
    <cfRule type="expression" dxfId="14" priority="53" stopIfTrue="1">
      <formula>OR(AND(C34="S2",C42="S1B65"),AND(C34="S1",C42="S2B65"),AND(C34="SU",LEFT(C42,1)="S"),AND(LEFT(C34,1)&lt;&gt;"S",LEFT(C42,1)="S"))</formula>
    </cfRule>
  </conditionalFormatting>
  <conditionalFormatting sqref="B61:B62">
    <cfRule type="expression" dxfId="13" priority="1" stopIfTrue="1">
      <formula>OR(AND(C35="S2",C56="S1B65"),AND(C35="S1",C56="S2B65"),AND(C35="SU",LEFT(C56,1)="S"),AND(LEFT(C35,1)&lt;&gt;"S",LEFT(C56,1)="S"))</formula>
    </cfRule>
  </conditionalFormatting>
  <conditionalFormatting sqref="B63">
    <cfRule type="expression" dxfId="12" priority="2" stopIfTrue="1">
      <formula>OR(AND(C31&lt;&gt;"J",OR(C33="AGP",C33="AHP",C33="AGP + AHP")))</formula>
    </cfRule>
  </conditionalFormatting>
  <conditionalFormatting sqref="B29:C29 B31:C31">
    <cfRule type="expression" dxfId="11" priority="26" stopIfTrue="1">
      <formula>OR(AND($C$29&lt;&gt;"J",OR($C$31="AGP",$C$31="AHP",$C$31="AGP + AHP")))</formula>
    </cfRule>
  </conditionalFormatting>
  <conditionalFormatting sqref="C18">
    <cfRule type="cellIs" dxfId="10" priority="10" stopIfTrue="1" operator="equal">
      <formula>"k.A."</formula>
    </cfRule>
  </conditionalFormatting>
  <conditionalFormatting sqref="C20">
    <cfRule type="expression" dxfId="9" priority="14" stopIfTrue="1">
      <formula>IF(C18="VVG",AND(C20&lt;&gt;"SWICA",C20&lt;&gt;"bitte wählen"),AND(C20&lt;&gt;"SWICA",C20&lt;&gt;"bitte wählen",C20&lt;&gt;"Sympany",C20&lt;&gt;"Helsana"))</formula>
    </cfRule>
    <cfRule type="cellIs" dxfId="8" priority="16" stopIfTrue="1" operator="equal">
      <formula>"bitte wählen"</formula>
    </cfRule>
  </conditionalFormatting>
  <conditionalFormatting sqref="C22">
    <cfRule type="cellIs" dxfId="7" priority="8" stopIfTrue="1" operator="equal">
      <formula>"bitte wählen"</formula>
    </cfRule>
  </conditionalFormatting>
  <conditionalFormatting sqref="C24">
    <cfRule type="cellIs" dxfId="6" priority="9" stopIfTrue="1" operator="equal">
      <formula>"k.A."</formula>
    </cfRule>
  </conditionalFormatting>
  <conditionalFormatting sqref="C33">
    <cfRule type="expression" dxfId="5" priority="24" stopIfTrue="1">
      <formula>OR(AND(C33="S2",C35="S1B65"),AND(C33="S1",C35="S2B65"),AND(C33="SU",LEFT(C35,1)="S"))</formula>
    </cfRule>
  </conditionalFormatting>
  <conditionalFormatting sqref="C35">
    <cfRule type="expression" dxfId="4" priority="13" stopIfTrue="1">
      <formula>OR(AND(C35="S2",C56="S1B65"),AND(C35="S1",C56="S2B65"),AND(C35="SU",LEFT(C56,1)="S"))</formula>
    </cfRule>
  </conditionalFormatting>
  <conditionalFormatting sqref="C41">
    <cfRule type="expression" dxfId="3" priority="3" stopIfTrue="1">
      <formula>OR(AND(C41="S2",C62="S1B65"),AND(C41="S1",C62="S2B65"),AND(C41="SU",LEFT(C62,1)="S"))</formula>
    </cfRule>
  </conditionalFormatting>
  <conditionalFormatting sqref="C48 E48 G48">
    <cfRule type="cellIs" dxfId="2" priority="15" stopIfTrue="1" operator="equal">
      <formula>"k.A."</formula>
    </cfRule>
  </conditionalFormatting>
  <dataValidations count="19">
    <dataValidation type="list" allowBlank="1" showInputMessage="1" showErrorMessage="1" sqref="D76:D79 D67 D58 D49 F58 F49 D52 F52" xr:uid="{00000000-0002-0000-0000-000000000000}">
      <formula1>"ohne PVN,mit PVN"</formula1>
    </dataValidation>
    <dataValidation type="list" allowBlank="1" showInputMessage="1" showErrorMessage="1" sqref="C13" xr:uid="{00000000-0002-0000-0000-000001000000}">
      <formula1>"bitte wählen,2023,2024"</formula1>
    </dataValidation>
    <dataValidation type="list" allowBlank="1" showInputMessage="1" showErrorMessage="1" sqref="C33" xr:uid="{00000000-0002-0000-0000-000002000000}">
      <formula1>ambulant</formula1>
    </dataValidation>
    <dataValidation type="list" allowBlank="1" showInputMessage="1" showErrorMessage="1" sqref="C31" xr:uid="{00000000-0002-0000-0000-000003000000}">
      <formula1>Zahn</formula1>
    </dataValidation>
    <dataValidation type="list" allowBlank="1" showInputMessage="1" showErrorMessage="1" sqref="C19" xr:uid="{00000000-0002-0000-0000-000004000000}">
      <formula1>"bitte wählen,KVG,VVG"</formula1>
    </dataValidation>
    <dataValidation type="list" allowBlank="1" showInputMessage="1" showErrorMessage="1" sqref="C29" xr:uid="{00000000-0002-0000-0000-000005000000}">
      <formula1>stationär</formula1>
    </dataValidation>
    <dataValidation type="list" allowBlank="1" showInputMessage="1" showErrorMessage="1" sqref="C23" xr:uid="{00000000-0002-0000-0000-000006000000}">
      <formula1>"bitte wählen,SWICA,Sympany"</formula1>
    </dataValidation>
    <dataValidation type="list" allowBlank="1" showInputMessage="1" showErrorMessage="1" sqref="C20:C21" xr:uid="{00000000-0002-0000-0000-000007000000}">
      <formula1>Anbieter</formula1>
    </dataValidation>
    <dataValidation type="list" allowBlank="1" showInputMessage="1" showErrorMessage="1" sqref="G39 C40:C41 C35:C36 C38" xr:uid="{00000000-0002-0000-0000-000008000000}">
      <formula1>Ausland</formula1>
    </dataValidation>
    <dataValidation type="list" allowBlank="1" showInputMessage="1" showErrorMessage="1" sqref="C22" xr:uid="{00000000-0002-0000-0000-000009000000}">
      <formula1>IF($C$20="SWICA",SWICA,IF($C$20="Sympany",Sympany,Helsana))</formula1>
    </dataValidation>
    <dataValidation type="whole" allowBlank="1" showInputMessage="1" showErrorMessage="1" sqref="G36 G38 G40:G41" xr:uid="{00000000-0002-0000-0000-00000A000000}">
      <formula1>1000</formula1>
      <formula2>25000</formula2>
    </dataValidation>
    <dataValidation type="decimal" allowBlank="1" showInputMessage="1" showErrorMessage="1" errorTitle="ungültiger Prozentsatz" error="Der Prozensatz muss zwischen 0% und 100% liegen." sqref="G29" xr:uid="{00000000-0002-0000-0000-00000B000000}">
      <formula1>0</formula1>
      <formula2>1</formula2>
    </dataValidation>
    <dataValidation type="decimal" allowBlank="1" showInputMessage="1" showErrorMessage="1" errorTitle="ungültiger Prozensatz" error="Der Prozensatz muss zwischen 0% und 100% liegen und darf nicht kleiner sein als in PG 3." sqref="G35" xr:uid="{00000000-0002-0000-0000-00000C000000}">
      <formula1>G33</formula1>
      <formula2>1</formula2>
    </dataValidation>
    <dataValidation type="whole" allowBlank="1" showInputMessage="1" showErrorMessage="1" sqref="G37" xr:uid="{00000000-0002-0000-0000-00000D000000}">
      <formula1>1</formula1>
      <formula2>300</formula2>
    </dataValidation>
    <dataValidation type="decimal" allowBlank="1" showInputMessage="1" showErrorMessage="1" errorTitle="ungültiger Prozensatz" error="Der Prozensatz muss zwischen 0% und 100% liegen und darf nicht kleiner sein als in PG 1." sqref="G31" xr:uid="{00000000-0002-0000-0000-00000E000000}">
      <formula1>G29</formula1>
      <formula2>1</formula2>
    </dataValidation>
    <dataValidation type="decimal" allowBlank="1" showInputMessage="1" showErrorMessage="1" errorTitle="ungültiger Prozentsatz" error="Der Prozensatz muss zwischen 0% und 100% liegen und darf nicht kleiner sein als in PG 2." sqref="G33" xr:uid="{00000000-0002-0000-0000-00000F000000}">
      <formula1>G31</formula1>
      <formula2>1</formula2>
    </dataValidation>
    <dataValidation type="list" allowBlank="1" showInputMessage="1" showErrorMessage="1" errorTitle="Eintrittsalter" error="Das Eintrittsalter eines Kindes muss zwischen 0 und 15 Jahren liegen." sqref="G47" xr:uid="{00000000-0002-0000-0000-000010000000}">
      <formula1>$C$103:$C$163</formula1>
    </dataValidation>
    <dataValidation type="list" allowBlank="1" showInputMessage="1" showErrorMessage="1" errorTitle="Eintrittsalter" error="Das Eintrittsalter von Jugendlichen muss zwischen 16 und 20 Jahren liegen." sqref="E47" xr:uid="{00000000-0002-0000-0000-000011000000}">
      <formula1>$C$103:$C$163</formula1>
    </dataValidation>
    <dataValidation type="list" allowBlank="1" showInputMessage="1" showErrorMessage="1" errorTitle="Eintrittsalter" error="Das Eintrittsalter von Erwachsenen muss zwischen 21 und 70 Jahren liegen." sqref="C47" xr:uid="{00000000-0002-0000-0000-000012000000}">
      <formula1>$C$103:$C$163</formula1>
    </dataValidation>
  </dataValidations>
  <pageMargins left="0.78740157480314965" right="0.78740157480314965" top="0.98425196850393704" bottom="0.98425196850393704" header="0.51181102362204722" footer="0.51181102362204722"/>
  <pageSetup paperSize="9" scale="77" fitToHeight="2" orientation="portrait" r:id="rId1"/>
  <headerFooter alignWithMargins="0"/>
  <rowBreaks count="1" manualBreakCount="1">
    <brk id="82" max="7" man="1"/>
  </rowBreaks>
  <ignoredErrors>
    <ignoredError sqref="C98:C10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44"/>
  <sheetViews>
    <sheetView workbookViewId="0">
      <pane xSplit="1" ySplit="2" topLeftCell="D44" activePane="bottomRight" state="frozen"/>
      <selection pane="topRight" activeCell="B1" sqref="B1"/>
      <selection pane="bottomLeft" activeCell="A4" sqref="A4"/>
      <selection pane="bottomRight" activeCell="B2" sqref="B2:BH62"/>
    </sheetView>
  </sheetViews>
  <sheetFormatPr baseColWidth="10" defaultRowHeight="12.75" x14ac:dyDescent="0.2"/>
  <cols>
    <col min="1" max="1" width="5.5703125" style="79" bestFit="1" customWidth="1"/>
    <col min="2" max="3" width="0" style="80" hidden="1" customWidth="1"/>
    <col min="4" max="5" width="11.42578125" style="80"/>
    <col min="6" max="11" width="0" style="80" hidden="1" customWidth="1"/>
    <col min="12" max="15" width="11.42578125" style="80"/>
    <col min="16" max="27" width="11.42578125" style="80" hidden="1" customWidth="1"/>
    <col min="28" max="28" width="11.42578125" style="80"/>
    <col min="29" max="58" width="11.42578125" style="67"/>
    <col min="59" max="60" width="11.42578125" style="83"/>
    <col min="61" max="16384" width="11.42578125" style="67"/>
  </cols>
  <sheetData>
    <row r="1" spans="1:60" ht="63.75" x14ac:dyDescent="0.2">
      <c r="A1" s="61" t="s">
        <v>308</v>
      </c>
      <c r="B1" s="62" t="s">
        <v>181</v>
      </c>
      <c r="C1" s="62" t="s">
        <v>182</v>
      </c>
      <c r="D1" s="62" t="s">
        <v>183</v>
      </c>
      <c r="E1" s="62" t="s">
        <v>184</v>
      </c>
      <c r="F1" s="62" t="s">
        <v>226</v>
      </c>
      <c r="G1" s="62" t="s">
        <v>250</v>
      </c>
      <c r="H1" s="62" t="s">
        <v>185</v>
      </c>
      <c r="I1" s="62" t="s">
        <v>186</v>
      </c>
      <c r="J1" s="62" t="s">
        <v>311</v>
      </c>
      <c r="K1" s="62" t="s">
        <v>312</v>
      </c>
      <c r="L1" s="62" t="s">
        <v>321</v>
      </c>
      <c r="M1" s="62" t="s">
        <v>322</v>
      </c>
      <c r="N1" s="62" t="s">
        <v>309</v>
      </c>
      <c r="O1" s="62" t="s">
        <v>310</v>
      </c>
      <c r="P1" s="63" t="s">
        <v>144</v>
      </c>
      <c r="Q1" s="63" t="s">
        <v>145</v>
      </c>
      <c r="R1" s="63" t="s">
        <v>146</v>
      </c>
      <c r="S1" s="63" t="s">
        <v>147</v>
      </c>
      <c r="T1" s="63" t="s">
        <v>148</v>
      </c>
      <c r="U1" s="63" t="s">
        <v>149</v>
      </c>
      <c r="V1" s="63" t="s">
        <v>150</v>
      </c>
      <c r="W1" s="63" t="s">
        <v>151</v>
      </c>
      <c r="X1" s="63" t="s">
        <v>152</v>
      </c>
      <c r="Y1" s="63" t="s">
        <v>153</v>
      </c>
      <c r="Z1" s="63" t="s">
        <v>154</v>
      </c>
      <c r="AA1" s="63" t="s">
        <v>155</v>
      </c>
      <c r="AB1" s="64" t="s">
        <v>136</v>
      </c>
      <c r="AC1" s="65" t="s">
        <v>200</v>
      </c>
      <c r="AD1" s="57" t="s">
        <v>47</v>
      </c>
      <c r="AE1" s="57" t="s">
        <v>50</v>
      </c>
      <c r="AF1" s="57" t="s">
        <v>53</v>
      </c>
      <c r="AG1" s="57" t="s">
        <v>54</v>
      </c>
      <c r="AH1" s="57" t="s">
        <v>56</v>
      </c>
      <c r="AI1" s="57" t="s">
        <v>58</v>
      </c>
      <c r="AJ1" s="57" t="s">
        <v>59</v>
      </c>
      <c r="AK1" s="66" t="s">
        <v>60</v>
      </c>
      <c r="AL1" s="66" t="s">
        <v>248</v>
      </c>
      <c r="AM1" s="66" t="s">
        <v>61</v>
      </c>
      <c r="AN1" s="66" t="s">
        <v>202</v>
      </c>
      <c r="AO1" s="66" t="s">
        <v>203</v>
      </c>
      <c r="AP1" s="66" t="s">
        <v>204</v>
      </c>
      <c r="AQ1" s="66" t="s">
        <v>205</v>
      </c>
      <c r="AR1" s="66" t="s">
        <v>206</v>
      </c>
      <c r="AS1" s="66" t="s">
        <v>207</v>
      </c>
      <c r="AT1" s="66" t="s">
        <v>208</v>
      </c>
      <c r="AU1" s="66" t="s">
        <v>209</v>
      </c>
      <c r="AV1" s="66" t="s">
        <v>210</v>
      </c>
      <c r="AW1" s="57" t="s">
        <v>266</v>
      </c>
      <c r="AX1" s="57" t="s">
        <v>267</v>
      </c>
      <c r="AY1" s="57" t="s">
        <v>268</v>
      </c>
      <c r="AZ1" s="57" t="s">
        <v>269</v>
      </c>
      <c r="BA1" s="57" t="s">
        <v>270</v>
      </c>
      <c r="BB1" s="57" t="s">
        <v>271</v>
      </c>
      <c r="BC1" s="57" t="s">
        <v>272</v>
      </c>
      <c r="BD1" s="57" t="s">
        <v>313</v>
      </c>
      <c r="BE1" s="57" t="s">
        <v>314</v>
      </c>
      <c r="BF1" s="57" t="s">
        <v>316</v>
      </c>
      <c r="BG1" s="57" t="s">
        <v>317</v>
      </c>
      <c r="BH1" s="57" t="s">
        <v>318</v>
      </c>
    </row>
    <row r="2" spans="1:60" x14ac:dyDescent="0.2">
      <c r="A2" s="68" t="s">
        <v>1</v>
      </c>
      <c r="B2" s="23" t="s">
        <v>189</v>
      </c>
      <c r="C2" s="23" t="s">
        <v>192</v>
      </c>
      <c r="D2" s="23" t="s">
        <v>190</v>
      </c>
      <c r="E2" s="23" t="s">
        <v>191</v>
      </c>
      <c r="F2" s="23" t="s">
        <v>228</v>
      </c>
      <c r="G2" s="23" t="s">
        <v>227</v>
      </c>
      <c r="H2" s="23" t="s">
        <v>193</v>
      </c>
      <c r="I2" s="23" t="s">
        <v>194</v>
      </c>
      <c r="J2" s="23" t="s">
        <v>195</v>
      </c>
      <c r="K2" s="23" t="s">
        <v>198</v>
      </c>
      <c r="L2" s="23" t="s">
        <v>324</v>
      </c>
      <c r="M2" s="23" t="s">
        <v>323</v>
      </c>
      <c r="N2" s="23" t="s">
        <v>196</v>
      </c>
      <c r="O2" s="25" t="s">
        <v>197</v>
      </c>
      <c r="P2" s="25" t="s">
        <v>144</v>
      </c>
      <c r="Q2" s="25" t="s">
        <v>145</v>
      </c>
      <c r="R2" s="25" t="s">
        <v>146</v>
      </c>
      <c r="S2" s="25" t="s">
        <v>147</v>
      </c>
      <c r="T2" s="25" t="s">
        <v>148</v>
      </c>
      <c r="U2" s="25" t="s">
        <v>149</v>
      </c>
      <c r="V2" s="25" t="s">
        <v>150</v>
      </c>
      <c r="W2" s="25" t="s">
        <v>151</v>
      </c>
      <c r="X2" s="25" t="s">
        <v>152</v>
      </c>
      <c r="Y2" s="25" t="s">
        <v>153</v>
      </c>
      <c r="Z2" s="25" t="s">
        <v>154</v>
      </c>
      <c r="AA2" s="25" t="s">
        <v>155</v>
      </c>
      <c r="AB2" s="69" t="s">
        <v>138</v>
      </c>
      <c r="AC2" s="69" t="s">
        <v>201</v>
      </c>
      <c r="AD2" s="70" t="s">
        <v>107</v>
      </c>
      <c r="AE2" s="70" t="s">
        <v>110</v>
      </c>
      <c r="AF2" s="70" t="s">
        <v>113</v>
      </c>
      <c r="AG2" s="70" t="s">
        <v>114</v>
      </c>
      <c r="AH2" s="70" t="s">
        <v>116</v>
      </c>
      <c r="AI2" s="70" t="s">
        <v>118</v>
      </c>
      <c r="AJ2" s="70" t="s">
        <v>119</v>
      </c>
      <c r="AK2" s="70" t="s">
        <v>120</v>
      </c>
      <c r="AL2" s="70" t="s">
        <v>249</v>
      </c>
      <c r="AM2" s="70" t="s">
        <v>121</v>
      </c>
      <c r="AN2" s="70" t="s">
        <v>211</v>
      </c>
      <c r="AO2" s="70" t="s">
        <v>212</v>
      </c>
      <c r="AP2" s="70" t="s">
        <v>213</v>
      </c>
      <c r="AQ2" s="70" t="s">
        <v>214</v>
      </c>
      <c r="AR2" s="70" t="s">
        <v>215</v>
      </c>
      <c r="AS2" s="70" t="s">
        <v>216</v>
      </c>
      <c r="AT2" s="70" t="s">
        <v>217</v>
      </c>
      <c r="AU2" s="70" t="s">
        <v>218</v>
      </c>
      <c r="AV2" s="70" t="s">
        <v>219</v>
      </c>
      <c r="AW2" s="70" t="str">
        <f>CONCATENATE(AW1,"_M")</f>
        <v>KTA 6_M</v>
      </c>
      <c r="AX2" s="70" t="str">
        <f>CONCATENATE(AX1,"_M")</f>
        <v>KTA 9_M</v>
      </c>
      <c r="AY2" s="70" t="str">
        <f t="shared" ref="AY2:BH2" si="0">CONCATENATE(AY1,"_M")</f>
        <v>KTA 13_M</v>
      </c>
      <c r="AZ2" s="70" t="str">
        <f t="shared" si="0"/>
        <v>KTA 26_M</v>
      </c>
      <c r="BA2" s="70" t="str">
        <f t="shared" si="0"/>
        <v>KTA 39_M</v>
      </c>
      <c r="BB2" s="70" t="str">
        <f t="shared" si="0"/>
        <v>KTA 52_M</v>
      </c>
      <c r="BC2" s="70" t="str">
        <f t="shared" si="0"/>
        <v>KTA 78_M</v>
      </c>
      <c r="BD2" s="70" t="str">
        <f t="shared" si="0"/>
        <v>S1R_M</v>
      </c>
      <c r="BE2" s="70" t="str">
        <f t="shared" si="0"/>
        <v>S2R_M</v>
      </c>
      <c r="BF2" s="70" t="str">
        <f t="shared" si="0"/>
        <v>INTER Opti_M</v>
      </c>
      <c r="BG2" s="70" t="str">
        <f t="shared" si="0"/>
        <v>AVSH_M</v>
      </c>
      <c r="BH2" s="70" t="str">
        <f t="shared" si="0"/>
        <v>APS_M</v>
      </c>
    </row>
    <row r="3" spans="1:60" x14ac:dyDescent="0.2">
      <c r="A3" s="71">
        <v>0</v>
      </c>
      <c r="B3" s="72">
        <v>68.5</v>
      </c>
      <c r="C3" s="73">
        <v>73.599999999999994</v>
      </c>
      <c r="D3" s="43">
        <v>51.9</v>
      </c>
      <c r="E3" s="43">
        <v>55.7</v>
      </c>
      <c r="F3" s="43">
        <v>55.3</v>
      </c>
      <c r="G3" s="43">
        <v>59.3</v>
      </c>
      <c r="H3" s="43">
        <v>67.8</v>
      </c>
      <c r="I3" s="43">
        <v>71.8</v>
      </c>
      <c r="J3" s="43">
        <v>79.3</v>
      </c>
      <c r="K3" s="43">
        <v>83.3</v>
      </c>
      <c r="L3" s="43">
        <v>66.099999999999994</v>
      </c>
      <c r="M3" s="43">
        <v>71</v>
      </c>
      <c r="N3" s="43">
        <v>51.2</v>
      </c>
      <c r="O3" s="44">
        <v>55</v>
      </c>
      <c r="P3" s="73">
        <v>125.5</v>
      </c>
      <c r="Q3" s="73">
        <v>133.19999999999999</v>
      </c>
      <c r="R3" s="73">
        <v>0</v>
      </c>
      <c r="S3" s="73">
        <v>0</v>
      </c>
      <c r="T3" s="73">
        <v>109.9</v>
      </c>
      <c r="U3" s="73">
        <v>116.5</v>
      </c>
      <c r="V3" s="73">
        <v>99.5</v>
      </c>
      <c r="W3" s="73">
        <v>165.3</v>
      </c>
      <c r="X3" s="73">
        <v>91.2</v>
      </c>
      <c r="Y3" s="73">
        <v>96.4</v>
      </c>
      <c r="Z3" s="73">
        <v>0</v>
      </c>
      <c r="AA3" s="73">
        <v>0</v>
      </c>
      <c r="AB3" s="74">
        <v>58.99</v>
      </c>
      <c r="AC3" s="75">
        <v>0.75</v>
      </c>
      <c r="AD3" s="76">
        <v>0.05</v>
      </c>
      <c r="AE3" s="76">
        <v>4.3</v>
      </c>
      <c r="AF3" s="76">
        <v>1.6</v>
      </c>
      <c r="AG3" s="76">
        <v>4.87</v>
      </c>
      <c r="AH3" s="76">
        <v>6.95</v>
      </c>
      <c r="AI3" s="76">
        <v>0.69</v>
      </c>
      <c r="AJ3" s="76">
        <v>5.31</v>
      </c>
      <c r="AK3" s="76">
        <v>12.63</v>
      </c>
      <c r="AL3" s="76">
        <v>15.65</v>
      </c>
      <c r="AM3" s="76">
        <v>1.79</v>
      </c>
      <c r="AN3" s="77">
        <v>0.245</v>
      </c>
      <c r="AO3" s="77">
        <v>0.23799999999999999</v>
      </c>
      <c r="AP3" s="77">
        <v>0.192</v>
      </c>
      <c r="AQ3" s="77">
        <v>8.2000000000000003E-2</v>
      </c>
      <c r="AR3" s="77">
        <v>1.9E-2</v>
      </c>
      <c r="AS3" s="77">
        <v>1E-3</v>
      </c>
      <c r="AT3" s="77">
        <v>1E-3</v>
      </c>
      <c r="AU3" s="77">
        <v>1E-3</v>
      </c>
      <c r="AV3" s="77">
        <v>8.0000000000000002E-3</v>
      </c>
      <c r="AW3" s="76">
        <v>0.33600000000000002</v>
      </c>
      <c r="AX3" s="76">
        <v>0.30199999999999999</v>
      </c>
      <c r="AY3" s="76">
        <v>0.25800000000000001</v>
      </c>
      <c r="AZ3" s="76">
        <v>0.16900000000000001</v>
      </c>
      <c r="BA3" s="76">
        <v>0.127</v>
      </c>
      <c r="BB3" s="76">
        <v>8.4000000000000005E-2</v>
      </c>
      <c r="BC3" s="76">
        <v>6.7000000000000004E-2</v>
      </c>
      <c r="BD3" s="76">
        <v>6.95</v>
      </c>
      <c r="BE3" s="76">
        <v>4.87</v>
      </c>
      <c r="BF3" s="76">
        <v>6.8</v>
      </c>
      <c r="BG3" s="76">
        <v>13.44</v>
      </c>
      <c r="BH3" s="76">
        <v>22.6</v>
      </c>
    </row>
    <row r="4" spans="1:60" x14ac:dyDescent="0.2">
      <c r="A4" s="71">
        <v>1</v>
      </c>
      <c r="B4" s="72">
        <v>68.5</v>
      </c>
      <c r="C4" s="73">
        <v>73.599999999999994</v>
      </c>
      <c r="D4" s="78">
        <v>51.9</v>
      </c>
      <c r="E4" s="78">
        <v>55.7</v>
      </c>
      <c r="F4" s="78">
        <v>55.3</v>
      </c>
      <c r="G4" s="78">
        <v>59.3</v>
      </c>
      <c r="H4" s="78">
        <v>67.8</v>
      </c>
      <c r="I4" s="78">
        <v>71.8</v>
      </c>
      <c r="J4" s="78">
        <v>79.3</v>
      </c>
      <c r="K4" s="78">
        <v>83.3</v>
      </c>
      <c r="L4" s="78">
        <v>66.099999999999994</v>
      </c>
      <c r="M4" s="78">
        <v>71</v>
      </c>
      <c r="N4" s="78">
        <v>51.2</v>
      </c>
      <c r="O4" s="73">
        <v>55</v>
      </c>
      <c r="P4" s="73">
        <v>125.5</v>
      </c>
      <c r="Q4" s="73">
        <v>133.19999999999999</v>
      </c>
      <c r="R4" s="73">
        <v>0</v>
      </c>
      <c r="S4" s="73">
        <v>0</v>
      </c>
      <c r="T4" s="73">
        <v>109.9</v>
      </c>
      <c r="U4" s="73">
        <v>116.5</v>
      </c>
      <c r="V4" s="73">
        <v>99.5</v>
      </c>
      <c r="W4" s="73">
        <v>165.3</v>
      </c>
      <c r="X4" s="73">
        <v>91.2</v>
      </c>
      <c r="Y4" s="73">
        <v>96.4</v>
      </c>
      <c r="Z4" s="73">
        <v>0</v>
      </c>
      <c r="AA4" s="73">
        <v>0</v>
      </c>
      <c r="AB4" s="74">
        <v>58.99</v>
      </c>
      <c r="AC4" s="75">
        <v>0.75</v>
      </c>
      <c r="AD4" s="76">
        <v>0.05</v>
      </c>
      <c r="AE4" s="76">
        <v>4.3</v>
      </c>
      <c r="AF4" s="76">
        <v>1.6</v>
      </c>
      <c r="AG4" s="76">
        <v>4.87</v>
      </c>
      <c r="AH4" s="76">
        <v>6.95</v>
      </c>
      <c r="AI4" s="76">
        <v>0.69</v>
      </c>
      <c r="AJ4" s="76">
        <v>5.31</v>
      </c>
      <c r="AK4" s="76">
        <v>12.63</v>
      </c>
      <c r="AL4" s="76">
        <v>15.65</v>
      </c>
      <c r="AM4" s="76">
        <v>1.79</v>
      </c>
      <c r="AN4" s="77">
        <v>0.245</v>
      </c>
      <c r="AO4" s="77">
        <v>0.23799999999999999</v>
      </c>
      <c r="AP4" s="77">
        <v>0.192</v>
      </c>
      <c r="AQ4" s="77">
        <v>8.2000000000000003E-2</v>
      </c>
      <c r="AR4" s="77">
        <v>1.9E-2</v>
      </c>
      <c r="AS4" s="77">
        <v>1E-3</v>
      </c>
      <c r="AT4" s="77">
        <v>1E-3</v>
      </c>
      <c r="AU4" s="77">
        <v>1E-3</v>
      </c>
      <c r="AV4" s="77">
        <v>8.0000000000000002E-3</v>
      </c>
      <c r="AW4" s="76">
        <v>0.33600000000000002</v>
      </c>
      <c r="AX4" s="76">
        <v>0.30199999999999999</v>
      </c>
      <c r="AY4" s="76">
        <v>0.25800000000000001</v>
      </c>
      <c r="AZ4" s="76">
        <v>0.16900000000000001</v>
      </c>
      <c r="BA4" s="76">
        <v>0.127</v>
      </c>
      <c r="BB4" s="76">
        <v>8.4000000000000005E-2</v>
      </c>
      <c r="BC4" s="76">
        <v>6.7000000000000004E-2</v>
      </c>
      <c r="BD4" s="76">
        <v>6.95</v>
      </c>
      <c r="BE4" s="76">
        <v>4.87</v>
      </c>
      <c r="BF4" s="76">
        <v>6.8</v>
      </c>
      <c r="BG4" s="76">
        <v>13.44</v>
      </c>
      <c r="BH4" s="76">
        <v>22.6</v>
      </c>
    </row>
    <row r="5" spans="1:60" x14ac:dyDescent="0.2">
      <c r="A5" s="71">
        <v>2</v>
      </c>
      <c r="B5" s="72">
        <v>68.5</v>
      </c>
      <c r="C5" s="73">
        <v>73.599999999999994</v>
      </c>
      <c r="D5" s="78">
        <v>51.9</v>
      </c>
      <c r="E5" s="78">
        <v>55.7</v>
      </c>
      <c r="F5" s="78">
        <v>55.3</v>
      </c>
      <c r="G5" s="78">
        <v>59.3</v>
      </c>
      <c r="H5" s="78">
        <v>67.8</v>
      </c>
      <c r="I5" s="78">
        <v>71.8</v>
      </c>
      <c r="J5" s="78">
        <v>79.3</v>
      </c>
      <c r="K5" s="78">
        <v>83.3</v>
      </c>
      <c r="L5" s="78">
        <v>66.099999999999994</v>
      </c>
      <c r="M5" s="78">
        <v>71</v>
      </c>
      <c r="N5" s="78">
        <v>51.2</v>
      </c>
      <c r="O5" s="73">
        <v>55</v>
      </c>
      <c r="P5" s="73">
        <v>125.5</v>
      </c>
      <c r="Q5" s="73">
        <v>133.19999999999999</v>
      </c>
      <c r="R5" s="73">
        <v>0</v>
      </c>
      <c r="S5" s="73">
        <v>0</v>
      </c>
      <c r="T5" s="73">
        <v>109.9</v>
      </c>
      <c r="U5" s="73">
        <v>116.5</v>
      </c>
      <c r="V5" s="73">
        <v>99.5</v>
      </c>
      <c r="W5" s="73">
        <v>165.3</v>
      </c>
      <c r="X5" s="73">
        <v>91.2</v>
      </c>
      <c r="Y5" s="73">
        <v>96.4</v>
      </c>
      <c r="Z5" s="73">
        <v>0</v>
      </c>
      <c r="AA5" s="73">
        <v>0</v>
      </c>
      <c r="AB5" s="74">
        <v>58.99</v>
      </c>
      <c r="AC5" s="75">
        <v>0.75</v>
      </c>
      <c r="AD5" s="76">
        <v>0.05</v>
      </c>
      <c r="AE5" s="76">
        <v>4.3</v>
      </c>
      <c r="AF5" s="76">
        <v>1.6</v>
      </c>
      <c r="AG5" s="76">
        <v>4.87</v>
      </c>
      <c r="AH5" s="76">
        <v>6.95</v>
      </c>
      <c r="AI5" s="76">
        <v>0.69</v>
      </c>
      <c r="AJ5" s="76">
        <v>5.31</v>
      </c>
      <c r="AK5" s="76">
        <v>12.63</v>
      </c>
      <c r="AL5" s="76">
        <v>15.65</v>
      </c>
      <c r="AM5" s="76">
        <v>1.79</v>
      </c>
      <c r="AN5" s="77">
        <v>0.245</v>
      </c>
      <c r="AO5" s="77">
        <v>0.23799999999999999</v>
      </c>
      <c r="AP5" s="77">
        <v>0.192</v>
      </c>
      <c r="AQ5" s="77">
        <v>8.2000000000000003E-2</v>
      </c>
      <c r="AR5" s="77">
        <v>1.9E-2</v>
      </c>
      <c r="AS5" s="77">
        <v>1E-3</v>
      </c>
      <c r="AT5" s="77">
        <v>1E-3</v>
      </c>
      <c r="AU5" s="77">
        <v>1E-3</v>
      </c>
      <c r="AV5" s="77">
        <v>8.0000000000000002E-3</v>
      </c>
      <c r="AW5" s="76">
        <v>0.33600000000000002</v>
      </c>
      <c r="AX5" s="76">
        <v>0.30199999999999999</v>
      </c>
      <c r="AY5" s="76">
        <v>0.25800000000000001</v>
      </c>
      <c r="AZ5" s="76">
        <v>0.16900000000000001</v>
      </c>
      <c r="BA5" s="76">
        <v>0.127</v>
      </c>
      <c r="BB5" s="76">
        <v>8.4000000000000005E-2</v>
      </c>
      <c r="BC5" s="76">
        <v>6.7000000000000004E-2</v>
      </c>
      <c r="BD5" s="76">
        <v>6.95</v>
      </c>
      <c r="BE5" s="76">
        <v>4.87</v>
      </c>
      <c r="BF5" s="76">
        <v>6.8</v>
      </c>
      <c r="BG5" s="76">
        <v>13.44</v>
      </c>
      <c r="BH5" s="76">
        <v>22.6</v>
      </c>
    </row>
    <row r="6" spans="1:60" x14ac:dyDescent="0.2">
      <c r="A6" s="71">
        <v>3</v>
      </c>
      <c r="B6" s="72">
        <v>68.5</v>
      </c>
      <c r="C6" s="73">
        <v>73.599999999999994</v>
      </c>
      <c r="D6" s="78">
        <v>51.9</v>
      </c>
      <c r="E6" s="78">
        <v>55.7</v>
      </c>
      <c r="F6" s="78">
        <v>55.3</v>
      </c>
      <c r="G6" s="78">
        <v>59.3</v>
      </c>
      <c r="H6" s="78">
        <v>67.8</v>
      </c>
      <c r="I6" s="78">
        <v>71.8</v>
      </c>
      <c r="J6" s="78">
        <v>79.3</v>
      </c>
      <c r="K6" s="78">
        <v>83.3</v>
      </c>
      <c r="L6" s="78">
        <v>66.099999999999994</v>
      </c>
      <c r="M6" s="78">
        <v>71</v>
      </c>
      <c r="N6" s="78">
        <v>51.2</v>
      </c>
      <c r="O6" s="73">
        <v>55</v>
      </c>
      <c r="P6" s="73">
        <v>125.5</v>
      </c>
      <c r="Q6" s="73">
        <v>133.19999999999999</v>
      </c>
      <c r="R6" s="73">
        <v>0</v>
      </c>
      <c r="S6" s="73">
        <v>0</v>
      </c>
      <c r="T6" s="73">
        <v>109.9</v>
      </c>
      <c r="U6" s="73">
        <v>116.5</v>
      </c>
      <c r="V6" s="73">
        <v>99.5</v>
      </c>
      <c r="W6" s="73">
        <v>165.3</v>
      </c>
      <c r="X6" s="73">
        <v>91.2</v>
      </c>
      <c r="Y6" s="73">
        <v>96.4</v>
      </c>
      <c r="Z6" s="73">
        <v>0</v>
      </c>
      <c r="AA6" s="73">
        <v>0</v>
      </c>
      <c r="AB6" s="74">
        <v>58.99</v>
      </c>
      <c r="AC6" s="75">
        <v>0.75</v>
      </c>
      <c r="AD6" s="76">
        <v>0.05</v>
      </c>
      <c r="AE6" s="76">
        <v>4.3</v>
      </c>
      <c r="AF6" s="76">
        <v>1.6</v>
      </c>
      <c r="AG6" s="76">
        <v>4.87</v>
      </c>
      <c r="AH6" s="76">
        <v>6.95</v>
      </c>
      <c r="AI6" s="76">
        <v>0.69</v>
      </c>
      <c r="AJ6" s="76">
        <v>5.31</v>
      </c>
      <c r="AK6" s="76">
        <v>12.63</v>
      </c>
      <c r="AL6" s="76">
        <v>15.65</v>
      </c>
      <c r="AM6" s="76">
        <v>1.79</v>
      </c>
      <c r="AN6" s="77">
        <v>0.245</v>
      </c>
      <c r="AO6" s="77">
        <v>0.23799999999999999</v>
      </c>
      <c r="AP6" s="77">
        <v>0.192</v>
      </c>
      <c r="AQ6" s="77">
        <v>8.2000000000000003E-2</v>
      </c>
      <c r="AR6" s="77">
        <v>1.9E-2</v>
      </c>
      <c r="AS6" s="77">
        <v>1E-3</v>
      </c>
      <c r="AT6" s="77">
        <v>1E-3</v>
      </c>
      <c r="AU6" s="77">
        <v>1E-3</v>
      </c>
      <c r="AV6" s="77">
        <v>8.0000000000000002E-3</v>
      </c>
      <c r="AW6" s="76">
        <v>0.33600000000000002</v>
      </c>
      <c r="AX6" s="76">
        <v>0.30199999999999999</v>
      </c>
      <c r="AY6" s="76">
        <v>0.25800000000000001</v>
      </c>
      <c r="AZ6" s="76">
        <v>0.16900000000000001</v>
      </c>
      <c r="BA6" s="76">
        <v>0.127</v>
      </c>
      <c r="BB6" s="76">
        <v>8.4000000000000005E-2</v>
      </c>
      <c r="BC6" s="76">
        <v>6.7000000000000004E-2</v>
      </c>
      <c r="BD6" s="76">
        <v>6.95</v>
      </c>
      <c r="BE6" s="76">
        <v>4.87</v>
      </c>
      <c r="BF6" s="76">
        <v>6.8</v>
      </c>
      <c r="BG6" s="76">
        <v>13.44</v>
      </c>
      <c r="BH6" s="76">
        <v>22.6</v>
      </c>
    </row>
    <row r="7" spans="1:60" x14ac:dyDescent="0.2">
      <c r="A7" s="71">
        <v>4</v>
      </c>
      <c r="B7" s="72">
        <v>68.5</v>
      </c>
      <c r="C7" s="73">
        <v>73.599999999999994</v>
      </c>
      <c r="D7" s="78">
        <v>51.9</v>
      </c>
      <c r="E7" s="78">
        <v>55.7</v>
      </c>
      <c r="F7" s="78">
        <v>55.3</v>
      </c>
      <c r="G7" s="78">
        <v>59.3</v>
      </c>
      <c r="H7" s="78">
        <v>67.8</v>
      </c>
      <c r="I7" s="78">
        <v>71.8</v>
      </c>
      <c r="J7" s="78">
        <v>79.3</v>
      </c>
      <c r="K7" s="78">
        <v>83.3</v>
      </c>
      <c r="L7" s="78">
        <v>66.099999999999994</v>
      </c>
      <c r="M7" s="78">
        <v>71</v>
      </c>
      <c r="N7" s="78">
        <v>51.2</v>
      </c>
      <c r="O7" s="73">
        <v>55</v>
      </c>
      <c r="P7" s="73">
        <v>125.5</v>
      </c>
      <c r="Q7" s="73">
        <v>133.19999999999999</v>
      </c>
      <c r="R7" s="73">
        <v>0</v>
      </c>
      <c r="S7" s="73">
        <v>0</v>
      </c>
      <c r="T7" s="73">
        <v>109.9</v>
      </c>
      <c r="U7" s="73">
        <v>116.5</v>
      </c>
      <c r="V7" s="73">
        <v>99.5</v>
      </c>
      <c r="W7" s="73">
        <v>165.3</v>
      </c>
      <c r="X7" s="73">
        <v>91.2</v>
      </c>
      <c r="Y7" s="73">
        <v>96.4</v>
      </c>
      <c r="Z7" s="73">
        <v>0</v>
      </c>
      <c r="AA7" s="73">
        <v>0</v>
      </c>
      <c r="AB7" s="74">
        <v>58.99</v>
      </c>
      <c r="AC7" s="75">
        <v>0.75</v>
      </c>
      <c r="AD7" s="76">
        <v>0.05</v>
      </c>
      <c r="AE7" s="76">
        <v>4.3</v>
      </c>
      <c r="AF7" s="76">
        <v>1.6</v>
      </c>
      <c r="AG7" s="76">
        <v>4.87</v>
      </c>
      <c r="AH7" s="76">
        <v>6.95</v>
      </c>
      <c r="AI7" s="76">
        <v>0.69</v>
      </c>
      <c r="AJ7" s="76">
        <v>5.31</v>
      </c>
      <c r="AK7" s="76">
        <v>12.63</v>
      </c>
      <c r="AL7" s="76">
        <v>15.65</v>
      </c>
      <c r="AM7" s="76">
        <v>1.79</v>
      </c>
      <c r="AN7" s="77">
        <v>0.245</v>
      </c>
      <c r="AO7" s="77">
        <v>0.23799999999999999</v>
      </c>
      <c r="AP7" s="77">
        <v>0.192</v>
      </c>
      <c r="AQ7" s="77">
        <v>8.2000000000000003E-2</v>
      </c>
      <c r="AR7" s="77">
        <v>1.9E-2</v>
      </c>
      <c r="AS7" s="77">
        <v>1E-3</v>
      </c>
      <c r="AT7" s="77">
        <v>1E-3</v>
      </c>
      <c r="AU7" s="77">
        <v>1E-3</v>
      </c>
      <c r="AV7" s="77">
        <v>8.0000000000000002E-3</v>
      </c>
      <c r="AW7" s="76">
        <v>0.33600000000000002</v>
      </c>
      <c r="AX7" s="76">
        <v>0.30199999999999999</v>
      </c>
      <c r="AY7" s="76">
        <v>0.25800000000000001</v>
      </c>
      <c r="AZ7" s="76">
        <v>0.16900000000000001</v>
      </c>
      <c r="BA7" s="76">
        <v>0.127</v>
      </c>
      <c r="BB7" s="76">
        <v>8.4000000000000005E-2</v>
      </c>
      <c r="BC7" s="76">
        <v>6.7000000000000004E-2</v>
      </c>
      <c r="BD7" s="76">
        <v>6.95</v>
      </c>
      <c r="BE7" s="76">
        <v>4.87</v>
      </c>
      <c r="BF7" s="76">
        <v>6.8</v>
      </c>
      <c r="BG7" s="76">
        <v>13.44</v>
      </c>
      <c r="BH7" s="76">
        <v>22.6</v>
      </c>
    </row>
    <row r="8" spans="1:60" x14ac:dyDescent="0.2">
      <c r="A8" s="71">
        <v>5</v>
      </c>
      <c r="B8" s="72">
        <v>68.5</v>
      </c>
      <c r="C8" s="73">
        <v>73.599999999999994</v>
      </c>
      <c r="D8" s="78">
        <v>51.9</v>
      </c>
      <c r="E8" s="78">
        <v>55.7</v>
      </c>
      <c r="F8" s="78">
        <v>55.3</v>
      </c>
      <c r="G8" s="78">
        <v>59.3</v>
      </c>
      <c r="H8" s="78">
        <v>67.8</v>
      </c>
      <c r="I8" s="78">
        <v>71.8</v>
      </c>
      <c r="J8" s="78">
        <v>79.3</v>
      </c>
      <c r="K8" s="78">
        <v>83.3</v>
      </c>
      <c r="L8" s="78">
        <v>66.099999999999994</v>
      </c>
      <c r="M8" s="78">
        <v>71</v>
      </c>
      <c r="N8" s="78">
        <v>51.2</v>
      </c>
      <c r="O8" s="73">
        <v>55</v>
      </c>
      <c r="P8" s="73">
        <v>125.5</v>
      </c>
      <c r="Q8" s="73">
        <v>133.19999999999999</v>
      </c>
      <c r="R8" s="73">
        <v>0</v>
      </c>
      <c r="S8" s="73">
        <v>0</v>
      </c>
      <c r="T8" s="73">
        <v>109.9</v>
      </c>
      <c r="U8" s="73">
        <v>116.5</v>
      </c>
      <c r="V8" s="73">
        <v>99.5</v>
      </c>
      <c r="W8" s="73">
        <v>165.3</v>
      </c>
      <c r="X8" s="73">
        <v>91.2</v>
      </c>
      <c r="Y8" s="73">
        <v>96.4</v>
      </c>
      <c r="Z8" s="73">
        <v>0</v>
      </c>
      <c r="AA8" s="73">
        <v>0</v>
      </c>
      <c r="AB8" s="74">
        <v>58.99</v>
      </c>
      <c r="AC8" s="75">
        <v>0.75</v>
      </c>
      <c r="AD8" s="76">
        <v>0.05</v>
      </c>
      <c r="AE8" s="76">
        <v>4.3</v>
      </c>
      <c r="AF8" s="76">
        <v>1.6</v>
      </c>
      <c r="AG8" s="76">
        <v>4.87</v>
      </c>
      <c r="AH8" s="76">
        <v>6.95</v>
      </c>
      <c r="AI8" s="76">
        <v>0.69</v>
      </c>
      <c r="AJ8" s="76">
        <v>5.31</v>
      </c>
      <c r="AK8" s="76">
        <v>12.63</v>
      </c>
      <c r="AL8" s="76">
        <v>15.65</v>
      </c>
      <c r="AM8" s="76">
        <v>1.79</v>
      </c>
      <c r="AN8" s="77">
        <v>0.245</v>
      </c>
      <c r="AO8" s="77">
        <v>0.23799999999999999</v>
      </c>
      <c r="AP8" s="77">
        <v>0.192</v>
      </c>
      <c r="AQ8" s="77">
        <v>8.2000000000000003E-2</v>
      </c>
      <c r="AR8" s="77">
        <v>1.9E-2</v>
      </c>
      <c r="AS8" s="77">
        <v>1E-3</v>
      </c>
      <c r="AT8" s="77">
        <v>1E-3</v>
      </c>
      <c r="AU8" s="77">
        <v>1E-3</v>
      </c>
      <c r="AV8" s="77">
        <v>8.0000000000000002E-3</v>
      </c>
      <c r="AW8" s="76">
        <v>0.33600000000000002</v>
      </c>
      <c r="AX8" s="76">
        <v>0.30199999999999999</v>
      </c>
      <c r="AY8" s="76">
        <v>0.25800000000000001</v>
      </c>
      <c r="AZ8" s="76">
        <v>0.16900000000000001</v>
      </c>
      <c r="BA8" s="76">
        <v>0.127</v>
      </c>
      <c r="BB8" s="76">
        <v>8.4000000000000005E-2</v>
      </c>
      <c r="BC8" s="76">
        <v>6.7000000000000004E-2</v>
      </c>
      <c r="BD8" s="76">
        <v>6.95</v>
      </c>
      <c r="BE8" s="76">
        <v>4.87</v>
      </c>
      <c r="BF8" s="76">
        <v>6.8</v>
      </c>
      <c r="BG8" s="76">
        <v>13.44</v>
      </c>
      <c r="BH8" s="76">
        <v>22.6</v>
      </c>
    </row>
    <row r="9" spans="1:60" x14ac:dyDescent="0.2">
      <c r="A9" s="71">
        <v>6</v>
      </c>
      <c r="B9" s="72">
        <v>68.5</v>
      </c>
      <c r="C9" s="73">
        <v>73.599999999999994</v>
      </c>
      <c r="D9" s="78">
        <v>51.9</v>
      </c>
      <c r="E9" s="78">
        <v>55.7</v>
      </c>
      <c r="F9" s="78">
        <v>55.3</v>
      </c>
      <c r="G9" s="78">
        <v>59.3</v>
      </c>
      <c r="H9" s="78">
        <v>67.8</v>
      </c>
      <c r="I9" s="78">
        <v>71.8</v>
      </c>
      <c r="J9" s="78">
        <v>79.3</v>
      </c>
      <c r="K9" s="78">
        <v>83.3</v>
      </c>
      <c r="L9" s="78">
        <v>66.099999999999994</v>
      </c>
      <c r="M9" s="78">
        <v>71</v>
      </c>
      <c r="N9" s="78">
        <v>51.2</v>
      </c>
      <c r="O9" s="73">
        <v>55</v>
      </c>
      <c r="P9" s="73">
        <v>125.5</v>
      </c>
      <c r="Q9" s="73">
        <v>133.19999999999999</v>
      </c>
      <c r="R9" s="73">
        <v>0</v>
      </c>
      <c r="S9" s="73">
        <v>0</v>
      </c>
      <c r="T9" s="73">
        <v>109.9</v>
      </c>
      <c r="U9" s="73">
        <v>116.5</v>
      </c>
      <c r="V9" s="73">
        <v>99.5</v>
      </c>
      <c r="W9" s="73">
        <v>165.3</v>
      </c>
      <c r="X9" s="73">
        <v>91.2</v>
      </c>
      <c r="Y9" s="73">
        <v>96.4</v>
      </c>
      <c r="Z9" s="73">
        <v>0</v>
      </c>
      <c r="AA9" s="73">
        <v>0</v>
      </c>
      <c r="AB9" s="74">
        <v>58.99</v>
      </c>
      <c r="AC9" s="75">
        <v>0.75</v>
      </c>
      <c r="AD9" s="76">
        <v>0.05</v>
      </c>
      <c r="AE9" s="76">
        <v>4.3</v>
      </c>
      <c r="AF9" s="76">
        <v>1.6</v>
      </c>
      <c r="AG9" s="76">
        <v>4.87</v>
      </c>
      <c r="AH9" s="76">
        <v>6.95</v>
      </c>
      <c r="AI9" s="76">
        <v>0.69</v>
      </c>
      <c r="AJ9" s="76">
        <v>5.31</v>
      </c>
      <c r="AK9" s="76">
        <v>12.63</v>
      </c>
      <c r="AL9" s="76">
        <v>15.65</v>
      </c>
      <c r="AM9" s="76">
        <v>1.79</v>
      </c>
      <c r="AN9" s="77">
        <v>0.245</v>
      </c>
      <c r="AO9" s="77">
        <v>0.23799999999999999</v>
      </c>
      <c r="AP9" s="77">
        <v>0.192</v>
      </c>
      <c r="AQ9" s="77">
        <v>8.2000000000000003E-2</v>
      </c>
      <c r="AR9" s="77">
        <v>1.9E-2</v>
      </c>
      <c r="AS9" s="77">
        <v>1E-3</v>
      </c>
      <c r="AT9" s="77">
        <v>1E-3</v>
      </c>
      <c r="AU9" s="77">
        <v>1E-3</v>
      </c>
      <c r="AV9" s="77">
        <v>8.0000000000000002E-3</v>
      </c>
      <c r="AW9" s="76">
        <v>0.33600000000000002</v>
      </c>
      <c r="AX9" s="76">
        <v>0.30199999999999999</v>
      </c>
      <c r="AY9" s="76">
        <v>0.25800000000000001</v>
      </c>
      <c r="AZ9" s="76">
        <v>0.16900000000000001</v>
      </c>
      <c r="BA9" s="76">
        <v>0.127</v>
      </c>
      <c r="BB9" s="76">
        <v>8.4000000000000005E-2</v>
      </c>
      <c r="BC9" s="76">
        <v>6.7000000000000004E-2</v>
      </c>
      <c r="BD9" s="76">
        <v>6.95</v>
      </c>
      <c r="BE9" s="76">
        <v>4.87</v>
      </c>
      <c r="BF9" s="76">
        <v>6.8</v>
      </c>
      <c r="BG9" s="76">
        <v>13.44</v>
      </c>
      <c r="BH9" s="76">
        <v>22.6</v>
      </c>
    </row>
    <row r="10" spans="1:60" x14ac:dyDescent="0.2">
      <c r="A10" s="71">
        <v>7</v>
      </c>
      <c r="B10" s="72">
        <v>68.5</v>
      </c>
      <c r="C10" s="73">
        <v>73.599999999999994</v>
      </c>
      <c r="D10" s="78">
        <v>51.9</v>
      </c>
      <c r="E10" s="78">
        <v>55.7</v>
      </c>
      <c r="F10" s="78">
        <v>55.3</v>
      </c>
      <c r="G10" s="78">
        <v>59.3</v>
      </c>
      <c r="H10" s="78">
        <v>67.8</v>
      </c>
      <c r="I10" s="78">
        <v>71.8</v>
      </c>
      <c r="J10" s="78">
        <v>79.3</v>
      </c>
      <c r="K10" s="78">
        <v>83.3</v>
      </c>
      <c r="L10" s="78">
        <v>66.099999999999994</v>
      </c>
      <c r="M10" s="78">
        <v>71</v>
      </c>
      <c r="N10" s="78">
        <v>51.2</v>
      </c>
      <c r="O10" s="73">
        <v>55</v>
      </c>
      <c r="P10" s="73">
        <v>125.5</v>
      </c>
      <c r="Q10" s="73">
        <v>133.19999999999999</v>
      </c>
      <c r="R10" s="73">
        <v>0</v>
      </c>
      <c r="S10" s="73">
        <v>0</v>
      </c>
      <c r="T10" s="73">
        <v>109.9</v>
      </c>
      <c r="U10" s="73">
        <v>116.5</v>
      </c>
      <c r="V10" s="73">
        <v>99.5</v>
      </c>
      <c r="W10" s="73">
        <v>165.3</v>
      </c>
      <c r="X10" s="73">
        <v>91.2</v>
      </c>
      <c r="Y10" s="73">
        <v>96.4</v>
      </c>
      <c r="Z10" s="73">
        <v>0</v>
      </c>
      <c r="AA10" s="73">
        <v>0</v>
      </c>
      <c r="AB10" s="74">
        <v>58.99</v>
      </c>
      <c r="AC10" s="75">
        <v>0.75</v>
      </c>
      <c r="AD10" s="76">
        <v>0.05</v>
      </c>
      <c r="AE10" s="76">
        <v>4.3</v>
      </c>
      <c r="AF10" s="76">
        <v>1.6</v>
      </c>
      <c r="AG10" s="76">
        <v>4.87</v>
      </c>
      <c r="AH10" s="76">
        <v>6.95</v>
      </c>
      <c r="AI10" s="76">
        <v>0.69</v>
      </c>
      <c r="AJ10" s="76">
        <v>5.31</v>
      </c>
      <c r="AK10" s="76">
        <v>12.63</v>
      </c>
      <c r="AL10" s="76">
        <v>15.65</v>
      </c>
      <c r="AM10" s="76">
        <v>1.79</v>
      </c>
      <c r="AN10" s="77">
        <v>0.245</v>
      </c>
      <c r="AO10" s="77">
        <v>0.23799999999999999</v>
      </c>
      <c r="AP10" s="77">
        <v>0.192</v>
      </c>
      <c r="AQ10" s="77">
        <v>8.2000000000000003E-2</v>
      </c>
      <c r="AR10" s="77">
        <v>1.9E-2</v>
      </c>
      <c r="AS10" s="77">
        <v>1E-3</v>
      </c>
      <c r="AT10" s="77">
        <v>1E-3</v>
      </c>
      <c r="AU10" s="77">
        <v>1E-3</v>
      </c>
      <c r="AV10" s="77">
        <v>8.0000000000000002E-3</v>
      </c>
      <c r="AW10" s="76">
        <v>0.33600000000000002</v>
      </c>
      <c r="AX10" s="76">
        <v>0.30199999999999999</v>
      </c>
      <c r="AY10" s="76">
        <v>0.25800000000000001</v>
      </c>
      <c r="AZ10" s="76">
        <v>0.16900000000000001</v>
      </c>
      <c r="BA10" s="76">
        <v>0.127</v>
      </c>
      <c r="BB10" s="76">
        <v>8.4000000000000005E-2</v>
      </c>
      <c r="BC10" s="76">
        <v>6.7000000000000004E-2</v>
      </c>
      <c r="BD10" s="76">
        <v>6.95</v>
      </c>
      <c r="BE10" s="76">
        <v>4.87</v>
      </c>
      <c r="BF10" s="76">
        <v>6.8</v>
      </c>
      <c r="BG10" s="76">
        <v>13.44</v>
      </c>
      <c r="BH10" s="76">
        <v>22.6</v>
      </c>
    </row>
    <row r="11" spans="1:60" x14ac:dyDescent="0.2">
      <c r="A11" s="71">
        <v>8</v>
      </c>
      <c r="B11" s="72">
        <v>68.5</v>
      </c>
      <c r="C11" s="73">
        <v>73.599999999999994</v>
      </c>
      <c r="D11" s="78">
        <v>51.9</v>
      </c>
      <c r="E11" s="78">
        <v>55.7</v>
      </c>
      <c r="F11" s="78">
        <v>55.3</v>
      </c>
      <c r="G11" s="78">
        <v>59.3</v>
      </c>
      <c r="H11" s="78">
        <v>67.8</v>
      </c>
      <c r="I11" s="78">
        <v>71.8</v>
      </c>
      <c r="J11" s="78">
        <v>79.3</v>
      </c>
      <c r="K11" s="78">
        <v>83.3</v>
      </c>
      <c r="L11" s="78">
        <v>66.099999999999994</v>
      </c>
      <c r="M11" s="78">
        <v>71</v>
      </c>
      <c r="N11" s="78">
        <v>51.2</v>
      </c>
      <c r="O11" s="73">
        <v>55</v>
      </c>
      <c r="P11" s="73">
        <v>125.5</v>
      </c>
      <c r="Q11" s="73">
        <v>133.19999999999999</v>
      </c>
      <c r="R11" s="73">
        <v>0</v>
      </c>
      <c r="S11" s="73">
        <v>0</v>
      </c>
      <c r="T11" s="73">
        <v>109.9</v>
      </c>
      <c r="U11" s="73">
        <v>116.5</v>
      </c>
      <c r="V11" s="73">
        <v>99.5</v>
      </c>
      <c r="W11" s="73">
        <v>165.3</v>
      </c>
      <c r="X11" s="73">
        <v>91.2</v>
      </c>
      <c r="Y11" s="73">
        <v>96.4</v>
      </c>
      <c r="Z11" s="73">
        <v>0</v>
      </c>
      <c r="AA11" s="73">
        <v>0</v>
      </c>
      <c r="AB11" s="74">
        <v>58.99</v>
      </c>
      <c r="AC11" s="75">
        <v>0.75</v>
      </c>
      <c r="AD11" s="76">
        <v>0.05</v>
      </c>
      <c r="AE11" s="76">
        <v>4.3</v>
      </c>
      <c r="AF11" s="76">
        <v>1.6</v>
      </c>
      <c r="AG11" s="76">
        <v>4.87</v>
      </c>
      <c r="AH11" s="76">
        <v>6.95</v>
      </c>
      <c r="AI11" s="76">
        <v>0.69</v>
      </c>
      <c r="AJ11" s="76">
        <v>5.31</v>
      </c>
      <c r="AK11" s="76">
        <v>12.63</v>
      </c>
      <c r="AL11" s="76">
        <v>15.65</v>
      </c>
      <c r="AM11" s="76">
        <v>1.79</v>
      </c>
      <c r="AN11" s="77">
        <v>0.245</v>
      </c>
      <c r="AO11" s="77">
        <v>0.23799999999999999</v>
      </c>
      <c r="AP11" s="77">
        <v>0.192</v>
      </c>
      <c r="AQ11" s="77">
        <v>8.2000000000000003E-2</v>
      </c>
      <c r="AR11" s="77">
        <v>1.9E-2</v>
      </c>
      <c r="AS11" s="77">
        <v>1E-3</v>
      </c>
      <c r="AT11" s="77">
        <v>1E-3</v>
      </c>
      <c r="AU11" s="77">
        <v>1E-3</v>
      </c>
      <c r="AV11" s="77">
        <v>8.0000000000000002E-3</v>
      </c>
      <c r="AW11" s="76">
        <v>0.33600000000000002</v>
      </c>
      <c r="AX11" s="76">
        <v>0.30199999999999999</v>
      </c>
      <c r="AY11" s="76">
        <v>0.25800000000000001</v>
      </c>
      <c r="AZ11" s="76">
        <v>0.16900000000000001</v>
      </c>
      <c r="BA11" s="76">
        <v>0.127</v>
      </c>
      <c r="BB11" s="76">
        <v>8.4000000000000005E-2</v>
      </c>
      <c r="BC11" s="76">
        <v>6.7000000000000004E-2</v>
      </c>
      <c r="BD11" s="76">
        <v>6.95</v>
      </c>
      <c r="BE11" s="76">
        <v>4.87</v>
      </c>
      <c r="BF11" s="76">
        <v>6.8</v>
      </c>
      <c r="BG11" s="76">
        <v>13.44</v>
      </c>
      <c r="BH11" s="76">
        <v>22.6</v>
      </c>
    </row>
    <row r="12" spans="1:60" x14ac:dyDescent="0.2">
      <c r="A12" s="71">
        <v>9</v>
      </c>
      <c r="B12" s="72">
        <v>68.5</v>
      </c>
      <c r="C12" s="73">
        <v>73.599999999999994</v>
      </c>
      <c r="D12" s="78">
        <v>51.9</v>
      </c>
      <c r="E12" s="78">
        <v>55.7</v>
      </c>
      <c r="F12" s="78">
        <v>55.3</v>
      </c>
      <c r="G12" s="78">
        <v>59.3</v>
      </c>
      <c r="H12" s="78">
        <v>67.8</v>
      </c>
      <c r="I12" s="78">
        <v>71.8</v>
      </c>
      <c r="J12" s="78">
        <v>79.3</v>
      </c>
      <c r="K12" s="78">
        <v>83.3</v>
      </c>
      <c r="L12" s="78">
        <v>66.099999999999994</v>
      </c>
      <c r="M12" s="78">
        <v>71</v>
      </c>
      <c r="N12" s="78">
        <v>51.2</v>
      </c>
      <c r="O12" s="73">
        <v>55</v>
      </c>
      <c r="P12" s="73">
        <v>125.5</v>
      </c>
      <c r="Q12" s="73">
        <v>133.19999999999999</v>
      </c>
      <c r="R12" s="73">
        <v>0</v>
      </c>
      <c r="S12" s="73">
        <v>0</v>
      </c>
      <c r="T12" s="73">
        <v>109.9</v>
      </c>
      <c r="U12" s="73">
        <v>116.5</v>
      </c>
      <c r="V12" s="73">
        <v>99.5</v>
      </c>
      <c r="W12" s="73">
        <v>165.3</v>
      </c>
      <c r="X12" s="73">
        <v>91.2</v>
      </c>
      <c r="Y12" s="73">
        <v>96.4</v>
      </c>
      <c r="Z12" s="73">
        <v>0</v>
      </c>
      <c r="AA12" s="73">
        <v>0</v>
      </c>
      <c r="AB12" s="74">
        <v>58.99</v>
      </c>
      <c r="AC12" s="75">
        <v>0.75</v>
      </c>
      <c r="AD12" s="76">
        <v>0.05</v>
      </c>
      <c r="AE12" s="76">
        <v>4.3</v>
      </c>
      <c r="AF12" s="76">
        <v>1.6</v>
      </c>
      <c r="AG12" s="76">
        <v>4.87</v>
      </c>
      <c r="AH12" s="76">
        <v>6.95</v>
      </c>
      <c r="AI12" s="76">
        <v>0.69</v>
      </c>
      <c r="AJ12" s="76">
        <v>5.31</v>
      </c>
      <c r="AK12" s="76">
        <v>12.63</v>
      </c>
      <c r="AL12" s="76">
        <v>15.65</v>
      </c>
      <c r="AM12" s="76">
        <v>1.79</v>
      </c>
      <c r="AN12" s="77">
        <v>0.245</v>
      </c>
      <c r="AO12" s="77">
        <v>0.23799999999999999</v>
      </c>
      <c r="AP12" s="77">
        <v>0.192</v>
      </c>
      <c r="AQ12" s="77">
        <v>8.2000000000000003E-2</v>
      </c>
      <c r="AR12" s="77">
        <v>1.9E-2</v>
      </c>
      <c r="AS12" s="77">
        <v>1E-3</v>
      </c>
      <c r="AT12" s="77">
        <v>1E-3</v>
      </c>
      <c r="AU12" s="77">
        <v>1E-3</v>
      </c>
      <c r="AV12" s="77">
        <v>8.0000000000000002E-3</v>
      </c>
      <c r="AW12" s="76">
        <v>0.33600000000000002</v>
      </c>
      <c r="AX12" s="76">
        <v>0.30199999999999999</v>
      </c>
      <c r="AY12" s="76">
        <v>0.25800000000000001</v>
      </c>
      <c r="AZ12" s="76">
        <v>0.16900000000000001</v>
      </c>
      <c r="BA12" s="76">
        <v>0.127</v>
      </c>
      <c r="BB12" s="76">
        <v>8.4000000000000005E-2</v>
      </c>
      <c r="BC12" s="76">
        <v>6.7000000000000004E-2</v>
      </c>
      <c r="BD12" s="76">
        <v>6.95</v>
      </c>
      <c r="BE12" s="76">
        <v>4.87</v>
      </c>
      <c r="BF12" s="76">
        <v>6.8</v>
      </c>
      <c r="BG12" s="76">
        <v>13.44</v>
      </c>
      <c r="BH12" s="76">
        <v>22.6</v>
      </c>
    </row>
    <row r="13" spans="1:60" x14ac:dyDescent="0.2">
      <c r="A13" s="71">
        <v>10</v>
      </c>
      <c r="B13" s="72">
        <v>68.5</v>
      </c>
      <c r="C13" s="73">
        <v>73.599999999999994</v>
      </c>
      <c r="D13" s="78">
        <v>51.9</v>
      </c>
      <c r="E13" s="78">
        <v>55.7</v>
      </c>
      <c r="F13" s="78">
        <v>55.3</v>
      </c>
      <c r="G13" s="78">
        <v>59.3</v>
      </c>
      <c r="H13" s="78">
        <v>67.8</v>
      </c>
      <c r="I13" s="78">
        <v>71.8</v>
      </c>
      <c r="J13" s="78">
        <v>79.3</v>
      </c>
      <c r="K13" s="78">
        <v>83.3</v>
      </c>
      <c r="L13" s="78">
        <v>66.099999999999994</v>
      </c>
      <c r="M13" s="78">
        <v>71</v>
      </c>
      <c r="N13" s="78">
        <v>51.2</v>
      </c>
      <c r="O13" s="73">
        <v>55</v>
      </c>
      <c r="P13" s="73">
        <v>125.5</v>
      </c>
      <c r="Q13" s="73">
        <v>133.19999999999999</v>
      </c>
      <c r="R13" s="73">
        <v>0</v>
      </c>
      <c r="S13" s="73">
        <v>0</v>
      </c>
      <c r="T13" s="73">
        <v>109.9</v>
      </c>
      <c r="U13" s="73">
        <v>116.5</v>
      </c>
      <c r="V13" s="73">
        <v>99.5</v>
      </c>
      <c r="W13" s="73">
        <v>165.3</v>
      </c>
      <c r="X13" s="73">
        <v>91.2</v>
      </c>
      <c r="Y13" s="73">
        <v>96.4</v>
      </c>
      <c r="Z13" s="73">
        <v>0</v>
      </c>
      <c r="AA13" s="73">
        <v>0</v>
      </c>
      <c r="AB13" s="74">
        <v>58.99</v>
      </c>
      <c r="AC13" s="75">
        <v>0.75</v>
      </c>
      <c r="AD13" s="76">
        <v>0.05</v>
      </c>
      <c r="AE13" s="76">
        <v>4.3</v>
      </c>
      <c r="AF13" s="76">
        <v>1.6</v>
      </c>
      <c r="AG13" s="76">
        <v>4.87</v>
      </c>
      <c r="AH13" s="76">
        <v>6.95</v>
      </c>
      <c r="AI13" s="76">
        <v>0.69</v>
      </c>
      <c r="AJ13" s="76">
        <v>5.31</v>
      </c>
      <c r="AK13" s="76">
        <v>12.63</v>
      </c>
      <c r="AL13" s="76">
        <v>15.65</v>
      </c>
      <c r="AM13" s="76">
        <v>1.79</v>
      </c>
      <c r="AN13" s="77">
        <v>0.245</v>
      </c>
      <c r="AO13" s="77">
        <v>0.23799999999999999</v>
      </c>
      <c r="AP13" s="77">
        <v>0.192</v>
      </c>
      <c r="AQ13" s="77">
        <v>8.2000000000000003E-2</v>
      </c>
      <c r="AR13" s="77">
        <v>1.9E-2</v>
      </c>
      <c r="AS13" s="77">
        <v>1E-3</v>
      </c>
      <c r="AT13" s="77">
        <v>1E-3</v>
      </c>
      <c r="AU13" s="77">
        <v>1E-3</v>
      </c>
      <c r="AV13" s="77">
        <v>8.0000000000000002E-3</v>
      </c>
      <c r="AW13" s="76">
        <v>0.33600000000000002</v>
      </c>
      <c r="AX13" s="76">
        <v>0.30199999999999999</v>
      </c>
      <c r="AY13" s="76">
        <v>0.25800000000000001</v>
      </c>
      <c r="AZ13" s="76">
        <v>0.16900000000000001</v>
      </c>
      <c r="BA13" s="76">
        <v>0.127</v>
      </c>
      <c r="BB13" s="76">
        <v>8.4000000000000005E-2</v>
      </c>
      <c r="BC13" s="76">
        <v>6.7000000000000004E-2</v>
      </c>
      <c r="BD13" s="76">
        <v>6.95</v>
      </c>
      <c r="BE13" s="76">
        <v>4.87</v>
      </c>
      <c r="BF13" s="76">
        <v>6.8</v>
      </c>
      <c r="BG13" s="76">
        <v>13.44</v>
      </c>
      <c r="BH13" s="76">
        <v>22.6</v>
      </c>
    </row>
    <row r="14" spans="1:60" x14ac:dyDescent="0.2">
      <c r="A14" s="71">
        <v>11</v>
      </c>
      <c r="B14" s="72">
        <v>68.5</v>
      </c>
      <c r="C14" s="73">
        <v>73.599999999999994</v>
      </c>
      <c r="D14" s="78">
        <v>51.9</v>
      </c>
      <c r="E14" s="78">
        <v>55.7</v>
      </c>
      <c r="F14" s="78">
        <v>55.3</v>
      </c>
      <c r="G14" s="78">
        <v>59.3</v>
      </c>
      <c r="H14" s="78">
        <v>67.8</v>
      </c>
      <c r="I14" s="78">
        <v>71.8</v>
      </c>
      <c r="J14" s="78">
        <v>79.3</v>
      </c>
      <c r="K14" s="78">
        <v>83.3</v>
      </c>
      <c r="L14" s="78">
        <v>66.099999999999994</v>
      </c>
      <c r="M14" s="78">
        <v>71</v>
      </c>
      <c r="N14" s="78">
        <v>51.2</v>
      </c>
      <c r="O14" s="73">
        <v>55</v>
      </c>
      <c r="P14" s="73">
        <v>125.5</v>
      </c>
      <c r="Q14" s="73">
        <v>133.19999999999999</v>
      </c>
      <c r="R14" s="73">
        <v>0</v>
      </c>
      <c r="S14" s="73">
        <v>0</v>
      </c>
      <c r="T14" s="73">
        <v>109.9</v>
      </c>
      <c r="U14" s="73">
        <v>116.5</v>
      </c>
      <c r="V14" s="73">
        <v>99.5</v>
      </c>
      <c r="W14" s="73">
        <v>165.3</v>
      </c>
      <c r="X14" s="73">
        <v>91.2</v>
      </c>
      <c r="Y14" s="73">
        <v>96.4</v>
      </c>
      <c r="Z14" s="73">
        <v>0</v>
      </c>
      <c r="AA14" s="73">
        <v>0</v>
      </c>
      <c r="AB14" s="74">
        <v>58.99</v>
      </c>
      <c r="AC14" s="75">
        <v>0.75</v>
      </c>
      <c r="AD14" s="76">
        <v>0.05</v>
      </c>
      <c r="AE14" s="76">
        <v>4.3</v>
      </c>
      <c r="AF14" s="76">
        <v>1.6</v>
      </c>
      <c r="AG14" s="76">
        <v>4.87</v>
      </c>
      <c r="AH14" s="76">
        <v>6.95</v>
      </c>
      <c r="AI14" s="76">
        <v>0.69</v>
      </c>
      <c r="AJ14" s="76">
        <v>5.31</v>
      </c>
      <c r="AK14" s="76">
        <v>12.63</v>
      </c>
      <c r="AL14" s="76">
        <v>15.65</v>
      </c>
      <c r="AM14" s="76">
        <v>1.79</v>
      </c>
      <c r="AN14" s="77">
        <v>0.245</v>
      </c>
      <c r="AO14" s="77">
        <v>0.23799999999999999</v>
      </c>
      <c r="AP14" s="77">
        <v>0.192</v>
      </c>
      <c r="AQ14" s="77">
        <v>8.2000000000000003E-2</v>
      </c>
      <c r="AR14" s="77">
        <v>1.9E-2</v>
      </c>
      <c r="AS14" s="77">
        <v>1E-3</v>
      </c>
      <c r="AT14" s="77">
        <v>1E-3</v>
      </c>
      <c r="AU14" s="77">
        <v>1E-3</v>
      </c>
      <c r="AV14" s="77">
        <v>8.0000000000000002E-3</v>
      </c>
      <c r="AW14" s="76">
        <v>0.33600000000000002</v>
      </c>
      <c r="AX14" s="76">
        <v>0.30199999999999999</v>
      </c>
      <c r="AY14" s="76">
        <v>0.25800000000000001</v>
      </c>
      <c r="AZ14" s="76">
        <v>0.16900000000000001</v>
      </c>
      <c r="BA14" s="76">
        <v>0.127</v>
      </c>
      <c r="BB14" s="76">
        <v>8.4000000000000005E-2</v>
      </c>
      <c r="BC14" s="76">
        <v>6.7000000000000004E-2</v>
      </c>
      <c r="BD14" s="76">
        <v>6.95</v>
      </c>
      <c r="BE14" s="76">
        <v>4.87</v>
      </c>
      <c r="BF14" s="76">
        <v>6.8</v>
      </c>
      <c r="BG14" s="76">
        <v>13.44</v>
      </c>
      <c r="BH14" s="76">
        <v>22.6</v>
      </c>
    </row>
    <row r="15" spans="1:60" x14ac:dyDescent="0.2">
      <c r="A15" s="71">
        <v>12</v>
      </c>
      <c r="B15" s="72">
        <v>68.5</v>
      </c>
      <c r="C15" s="73">
        <v>73.599999999999994</v>
      </c>
      <c r="D15" s="78">
        <v>51.9</v>
      </c>
      <c r="E15" s="78">
        <v>55.7</v>
      </c>
      <c r="F15" s="78">
        <v>55.3</v>
      </c>
      <c r="G15" s="78">
        <v>59.3</v>
      </c>
      <c r="H15" s="78">
        <v>67.8</v>
      </c>
      <c r="I15" s="78">
        <v>71.8</v>
      </c>
      <c r="J15" s="78">
        <v>79.3</v>
      </c>
      <c r="K15" s="78">
        <v>83.3</v>
      </c>
      <c r="L15" s="78">
        <v>66.099999999999994</v>
      </c>
      <c r="M15" s="78">
        <v>71</v>
      </c>
      <c r="N15" s="78">
        <v>51.2</v>
      </c>
      <c r="O15" s="73">
        <v>55</v>
      </c>
      <c r="P15" s="73">
        <v>125.5</v>
      </c>
      <c r="Q15" s="73">
        <v>133.19999999999999</v>
      </c>
      <c r="R15" s="73">
        <v>0</v>
      </c>
      <c r="S15" s="73">
        <v>0</v>
      </c>
      <c r="T15" s="73">
        <v>109.9</v>
      </c>
      <c r="U15" s="73">
        <v>116.5</v>
      </c>
      <c r="V15" s="73">
        <v>99.5</v>
      </c>
      <c r="W15" s="73">
        <v>165.3</v>
      </c>
      <c r="X15" s="73">
        <v>91.2</v>
      </c>
      <c r="Y15" s="73">
        <v>96.4</v>
      </c>
      <c r="Z15" s="73">
        <v>0</v>
      </c>
      <c r="AA15" s="73">
        <v>0</v>
      </c>
      <c r="AB15" s="74">
        <v>58.99</v>
      </c>
      <c r="AC15" s="75">
        <v>0.75</v>
      </c>
      <c r="AD15" s="76">
        <v>0.05</v>
      </c>
      <c r="AE15" s="76">
        <v>4.3</v>
      </c>
      <c r="AF15" s="76">
        <v>1.6</v>
      </c>
      <c r="AG15" s="76">
        <v>4.87</v>
      </c>
      <c r="AH15" s="76">
        <v>6.95</v>
      </c>
      <c r="AI15" s="76">
        <v>0.69</v>
      </c>
      <c r="AJ15" s="76">
        <v>5.31</v>
      </c>
      <c r="AK15" s="76">
        <v>12.63</v>
      </c>
      <c r="AL15" s="76">
        <v>15.65</v>
      </c>
      <c r="AM15" s="76">
        <v>1.79</v>
      </c>
      <c r="AN15" s="77">
        <v>0.245</v>
      </c>
      <c r="AO15" s="77">
        <v>0.23799999999999999</v>
      </c>
      <c r="AP15" s="77">
        <v>0.192</v>
      </c>
      <c r="AQ15" s="77">
        <v>8.2000000000000003E-2</v>
      </c>
      <c r="AR15" s="77">
        <v>1.9E-2</v>
      </c>
      <c r="AS15" s="77">
        <v>1E-3</v>
      </c>
      <c r="AT15" s="77">
        <v>1E-3</v>
      </c>
      <c r="AU15" s="77">
        <v>1E-3</v>
      </c>
      <c r="AV15" s="77">
        <v>8.0000000000000002E-3</v>
      </c>
      <c r="AW15" s="76">
        <v>0.33600000000000002</v>
      </c>
      <c r="AX15" s="76">
        <v>0.30199999999999999</v>
      </c>
      <c r="AY15" s="76">
        <v>0.25800000000000001</v>
      </c>
      <c r="AZ15" s="76">
        <v>0.16900000000000001</v>
      </c>
      <c r="BA15" s="76">
        <v>0.127</v>
      </c>
      <c r="BB15" s="76">
        <v>8.4000000000000005E-2</v>
      </c>
      <c r="BC15" s="76">
        <v>6.7000000000000004E-2</v>
      </c>
      <c r="BD15" s="76">
        <v>6.95</v>
      </c>
      <c r="BE15" s="76">
        <v>4.87</v>
      </c>
      <c r="BF15" s="76">
        <v>6.8</v>
      </c>
      <c r="BG15" s="76">
        <v>13.44</v>
      </c>
      <c r="BH15" s="76">
        <v>22.6</v>
      </c>
    </row>
    <row r="16" spans="1:60" x14ac:dyDescent="0.2">
      <c r="A16" s="71">
        <v>13</v>
      </c>
      <c r="B16" s="72">
        <v>68.5</v>
      </c>
      <c r="C16" s="73">
        <v>73.599999999999994</v>
      </c>
      <c r="D16" s="78">
        <v>51.9</v>
      </c>
      <c r="E16" s="78">
        <v>55.7</v>
      </c>
      <c r="F16" s="78">
        <v>55.3</v>
      </c>
      <c r="G16" s="78">
        <v>59.3</v>
      </c>
      <c r="H16" s="78">
        <v>67.8</v>
      </c>
      <c r="I16" s="78">
        <v>71.8</v>
      </c>
      <c r="J16" s="78">
        <v>79.3</v>
      </c>
      <c r="K16" s="78">
        <v>83.3</v>
      </c>
      <c r="L16" s="78">
        <v>66.099999999999994</v>
      </c>
      <c r="M16" s="78">
        <v>71</v>
      </c>
      <c r="N16" s="78">
        <v>51.2</v>
      </c>
      <c r="O16" s="73">
        <v>55</v>
      </c>
      <c r="P16" s="73">
        <v>125.5</v>
      </c>
      <c r="Q16" s="73">
        <v>133.19999999999999</v>
      </c>
      <c r="R16" s="73">
        <v>0</v>
      </c>
      <c r="S16" s="73">
        <v>0</v>
      </c>
      <c r="T16" s="73">
        <v>109.9</v>
      </c>
      <c r="U16" s="73">
        <v>116.5</v>
      </c>
      <c r="V16" s="73">
        <v>99.5</v>
      </c>
      <c r="W16" s="73">
        <v>165.3</v>
      </c>
      <c r="X16" s="73">
        <v>91.2</v>
      </c>
      <c r="Y16" s="73">
        <v>96.4</v>
      </c>
      <c r="Z16" s="73">
        <v>0</v>
      </c>
      <c r="AA16" s="73">
        <v>0</v>
      </c>
      <c r="AB16" s="74">
        <v>58.99</v>
      </c>
      <c r="AC16" s="75">
        <v>0.75</v>
      </c>
      <c r="AD16" s="76">
        <v>0.05</v>
      </c>
      <c r="AE16" s="76">
        <v>4.3</v>
      </c>
      <c r="AF16" s="76">
        <v>1.6</v>
      </c>
      <c r="AG16" s="76">
        <v>4.87</v>
      </c>
      <c r="AH16" s="76">
        <v>6.95</v>
      </c>
      <c r="AI16" s="76">
        <v>0.69</v>
      </c>
      <c r="AJ16" s="76">
        <v>5.31</v>
      </c>
      <c r="AK16" s="76">
        <v>12.63</v>
      </c>
      <c r="AL16" s="76">
        <v>15.65</v>
      </c>
      <c r="AM16" s="76">
        <v>1.79</v>
      </c>
      <c r="AN16" s="77">
        <v>0.245</v>
      </c>
      <c r="AO16" s="77">
        <v>0.23799999999999999</v>
      </c>
      <c r="AP16" s="77">
        <v>0.192</v>
      </c>
      <c r="AQ16" s="77">
        <v>8.2000000000000003E-2</v>
      </c>
      <c r="AR16" s="77">
        <v>1.9E-2</v>
      </c>
      <c r="AS16" s="77">
        <v>1E-3</v>
      </c>
      <c r="AT16" s="77">
        <v>1E-3</v>
      </c>
      <c r="AU16" s="77">
        <v>1E-3</v>
      </c>
      <c r="AV16" s="77">
        <v>8.0000000000000002E-3</v>
      </c>
      <c r="AW16" s="76">
        <v>0.33600000000000002</v>
      </c>
      <c r="AX16" s="76">
        <v>0.30199999999999999</v>
      </c>
      <c r="AY16" s="76">
        <v>0.25800000000000001</v>
      </c>
      <c r="AZ16" s="76">
        <v>0.16900000000000001</v>
      </c>
      <c r="BA16" s="76">
        <v>0.127</v>
      </c>
      <c r="BB16" s="76">
        <v>8.4000000000000005E-2</v>
      </c>
      <c r="BC16" s="76">
        <v>6.7000000000000004E-2</v>
      </c>
      <c r="BD16" s="76">
        <v>6.95</v>
      </c>
      <c r="BE16" s="76">
        <v>4.87</v>
      </c>
      <c r="BF16" s="76">
        <v>6.8</v>
      </c>
      <c r="BG16" s="76">
        <v>13.44</v>
      </c>
      <c r="BH16" s="76">
        <v>22.6</v>
      </c>
    </row>
    <row r="17" spans="1:60" x14ac:dyDescent="0.2">
      <c r="A17" s="71">
        <v>14</v>
      </c>
      <c r="B17" s="72">
        <v>68.5</v>
      </c>
      <c r="C17" s="73">
        <v>73.599999999999994</v>
      </c>
      <c r="D17" s="78">
        <v>51.9</v>
      </c>
      <c r="E17" s="78">
        <v>55.7</v>
      </c>
      <c r="F17" s="78">
        <v>55.3</v>
      </c>
      <c r="G17" s="78">
        <v>59.3</v>
      </c>
      <c r="H17" s="78">
        <v>67.8</v>
      </c>
      <c r="I17" s="78">
        <v>71.8</v>
      </c>
      <c r="J17" s="78">
        <v>79.3</v>
      </c>
      <c r="K17" s="78">
        <v>83.3</v>
      </c>
      <c r="L17" s="78">
        <v>66.099999999999994</v>
      </c>
      <c r="M17" s="78">
        <v>71</v>
      </c>
      <c r="N17" s="78">
        <v>51.2</v>
      </c>
      <c r="O17" s="73">
        <v>55</v>
      </c>
      <c r="P17" s="73">
        <v>125.5</v>
      </c>
      <c r="Q17" s="73">
        <v>133.19999999999999</v>
      </c>
      <c r="R17" s="73">
        <v>0</v>
      </c>
      <c r="S17" s="73">
        <v>0</v>
      </c>
      <c r="T17" s="73">
        <v>109.9</v>
      </c>
      <c r="U17" s="73">
        <v>116.5</v>
      </c>
      <c r="V17" s="73">
        <v>99.5</v>
      </c>
      <c r="W17" s="73">
        <v>165.3</v>
      </c>
      <c r="X17" s="73">
        <v>91.2</v>
      </c>
      <c r="Y17" s="73">
        <v>96.4</v>
      </c>
      <c r="Z17" s="73">
        <v>0</v>
      </c>
      <c r="AA17" s="73">
        <v>0</v>
      </c>
      <c r="AB17" s="74">
        <v>58.99</v>
      </c>
      <c r="AC17" s="75">
        <v>0.75</v>
      </c>
      <c r="AD17" s="76">
        <v>0.05</v>
      </c>
      <c r="AE17" s="76">
        <v>4.3</v>
      </c>
      <c r="AF17" s="76">
        <v>1.6</v>
      </c>
      <c r="AG17" s="76">
        <v>4.87</v>
      </c>
      <c r="AH17" s="76">
        <v>6.95</v>
      </c>
      <c r="AI17" s="76">
        <v>0.69</v>
      </c>
      <c r="AJ17" s="76">
        <v>5.31</v>
      </c>
      <c r="AK17" s="76">
        <v>12.63</v>
      </c>
      <c r="AL17" s="76">
        <v>15.65</v>
      </c>
      <c r="AM17" s="76">
        <v>1.79</v>
      </c>
      <c r="AN17" s="77">
        <v>0.245</v>
      </c>
      <c r="AO17" s="77">
        <v>0.23799999999999999</v>
      </c>
      <c r="AP17" s="77">
        <v>0.192</v>
      </c>
      <c r="AQ17" s="77">
        <v>8.2000000000000003E-2</v>
      </c>
      <c r="AR17" s="77">
        <v>1.9E-2</v>
      </c>
      <c r="AS17" s="77">
        <v>1E-3</v>
      </c>
      <c r="AT17" s="77">
        <v>1E-3</v>
      </c>
      <c r="AU17" s="77">
        <v>1E-3</v>
      </c>
      <c r="AV17" s="77">
        <v>8.0000000000000002E-3</v>
      </c>
      <c r="AW17" s="76">
        <v>0.33600000000000002</v>
      </c>
      <c r="AX17" s="76">
        <v>0.30199999999999999</v>
      </c>
      <c r="AY17" s="76">
        <v>0.25800000000000001</v>
      </c>
      <c r="AZ17" s="76">
        <v>0.16900000000000001</v>
      </c>
      <c r="BA17" s="76">
        <v>0.127</v>
      </c>
      <c r="BB17" s="76">
        <v>8.4000000000000005E-2</v>
      </c>
      <c r="BC17" s="76">
        <v>6.7000000000000004E-2</v>
      </c>
      <c r="BD17" s="76">
        <v>6.95</v>
      </c>
      <c r="BE17" s="76">
        <v>4.87</v>
      </c>
      <c r="BF17" s="76">
        <v>6.8</v>
      </c>
      <c r="BG17" s="76">
        <v>13.44</v>
      </c>
      <c r="BH17" s="76">
        <v>22.6</v>
      </c>
    </row>
    <row r="18" spans="1:60" x14ac:dyDescent="0.2">
      <c r="A18" s="71">
        <v>15</v>
      </c>
      <c r="B18" s="72">
        <v>68.5</v>
      </c>
      <c r="C18" s="73">
        <v>73.599999999999994</v>
      </c>
      <c r="D18" s="78">
        <v>51.9</v>
      </c>
      <c r="E18" s="78">
        <v>55.7</v>
      </c>
      <c r="F18" s="78">
        <v>55.3</v>
      </c>
      <c r="G18" s="78">
        <v>59.3</v>
      </c>
      <c r="H18" s="78">
        <v>67.8</v>
      </c>
      <c r="I18" s="78">
        <v>71.8</v>
      </c>
      <c r="J18" s="78">
        <v>79.3</v>
      </c>
      <c r="K18" s="78">
        <v>83.3</v>
      </c>
      <c r="L18" s="78">
        <v>66.099999999999994</v>
      </c>
      <c r="M18" s="78">
        <v>71</v>
      </c>
      <c r="N18" s="78">
        <v>51.2</v>
      </c>
      <c r="O18" s="73">
        <v>55</v>
      </c>
      <c r="P18" s="73">
        <v>125.5</v>
      </c>
      <c r="Q18" s="73">
        <v>133.19999999999999</v>
      </c>
      <c r="R18" s="73">
        <v>0</v>
      </c>
      <c r="S18" s="73">
        <v>0</v>
      </c>
      <c r="T18" s="73">
        <v>109.9</v>
      </c>
      <c r="U18" s="73">
        <v>116.5</v>
      </c>
      <c r="V18" s="73">
        <v>99.5</v>
      </c>
      <c r="W18" s="73">
        <v>165.3</v>
      </c>
      <c r="X18" s="73">
        <v>91.2</v>
      </c>
      <c r="Y18" s="73">
        <v>96.4</v>
      </c>
      <c r="Z18" s="73">
        <v>0</v>
      </c>
      <c r="AA18" s="73">
        <v>0</v>
      </c>
      <c r="AB18" s="74">
        <v>58.99</v>
      </c>
      <c r="AC18" s="75">
        <v>0.75</v>
      </c>
      <c r="AD18" s="76">
        <v>0.05</v>
      </c>
      <c r="AE18" s="76">
        <v>4.3</v>
      </c>
      <c r="AF18" s="76">
        <v>1.6</v>
      </c>
      <c r="AG18" s="76">
        <v>4.87</v>
      </c>
      <c r="AH18" s="76">
        <v>6.95</v>
      </c>
      <c r="AI18" s="76">
        <v>0.69</v>
      </c>
      <c r="AJ18" s="76">
        <v>5.31</v>
      </c>
      <c r="AK18" s="76">
        <v>12.63</v>
      </c>
      <c r="AL18" s="76">
        <v>15.65</v>
      </c>
      <c r="AM18" s="76">
        <v>1.79</v>
      </c>
      <c r="AN18" s="77">
        <v>0.245</v>
      </c>
      <c r="AO18" s="77">
        <v>0.23799999999999999</v>
      </c>
      <c r="AP18" s="77">
        <v>0.192</v>
      </c>
      <c r="AQ18" s="77">
        <v>8.2000000000000003E-2</v>
      </c>
      <c r="AR18" s="77">
        <v>1.9E-2</v>
      </c>
      <c r="AS18" s="77">
        <v>1E-3</v>
      </c>
      <c r="AT18" s="77">
        <v>1E-3</v>
      </c>
      <c r="AU18" s="77">
        <v>1E-3</v>
      </c>
      <c r="AV18" s="77">
        <v>8.0000000000000002E-3</v>
      </c>
      <c r="AW18" s="76">
        <v>0.33600000000000002</v>
      </c>
      <c r="AX18" s="76">
        <v>0.30199999999999999</v>
      </c>
      <c r="AY18" s="76">
        <v>0.25800000000000001</v>
      </c>
      <c r="AZ18" s="76">
        <v>0.16900000000000001</v>
      </c>
      <c r="BA18" s="76">
        <v>0.127</v>
      </c>
      <c r="BB18" s="76">
        <v>8.4000000000000005E-2</v>
      </c>
      <c r="BC18" s="76">
        <v>6.7000000000000004E-2</v>
      </c>
      <c r="BD18" s="76">
        <v>6.95</v>
      </c>
      <c r="BE18" s="76">
        <v>4.87</v>
      </c>
      <c r="BF18" s="76">
        <v>6.8</v>
      </c>
      <c r="BG18" s="76">
        <v>13.44</v>
      </c>
      <c r="BH18" s="76">
        <v>22.6</v>
      </c>
    </row>
    <row r="19" spans="1:60" x14ac:dyDescent="0.2">
      <c r="A19" s="71">
        <v>16</v>
      </c>
      <c r="B19" s="72">
        <v>68.5</v>
      </c>
      <c r="C19" s="73">
        <v>73.599999999999994</v>
      </c>
      <c r="D19" s="78">
        <v>51.9</v>
      </c>
      <c r="E19" s="78">
        <v>55.7</v>
      </c>
      <c r="F19" s="78">
        <v>55.3</v>
      </c>
      <c r="G19" s="78">
        <v>59.3</v>
      </c>
      <c r="H19" s="78">
        <v>67.8</v>
      </c>
      <c r="I19" s="78">
        <v>71.8</v>
      </c>
      <c r="J19" s="78">
        <v>79.3</v>
      </c>
      <c r="K19" s="78">
        <v>83.3</v>
      </c>
      <c r="L19" s="78">
        <v>66.099999999999994</v>
      </c>
      <c r="M19" s="78">
        <v>71</v>
      </c>
      <c r="N19" s="78">
        <v>51.2</v>
      </c>
      <c r="O19" s="73">
        <v>55</v>
      </c>
      <c r="P19" s="73">
        <v>125.5</v>
      </c>
      <c r="Q19" s="73">
        <v>133.19999999999999</v>
      </c>
      <c r="R19" s="73">
        <v>0</v>
      </c>
      <c r="S19" s="73">
        <v>0</v>
      </c>
      <c r="T19" s="73">
        <v>109.9</v>
      </c>
      <c r="U19" s="73">
        <v>116.5</v>
      </c>
      <c r="V19" s="73">
        <v>99.5</v>
      </c>
      <c r="W19" s="73">
        <v>165.3</v>
      </c>
      <c r="X19" s="73">
        <v>91.2</v>
      </c>
      <c r="Y19" s="73">
        <v>96.4</v>
      </c>
      <c r="Z19" s="73">
        <v>0</v>
      </c>
      <c r="AA19" s="73">
        <v>0</v>
      </c>
      <c r="AB19" s="74">
        <v>61.29</v>
      </c>
      <c r="AC19" s="75">
        <v>0.75</v>
      </c>
      <c r="AD19" s="76">
        <v>0.05</v>
      </c>
      <c r="AE19" s="76">
        <v>4.3</v>
      </c>
      <c r="AF19" s="76">
        <v>1.6</v>
      </c>
      <c r="AG19" s="76">
        <v>4.87</v>
      </c>
      <c r="AH19" s="76">
        <v>6.95</v>
      </c>
      <c r="AI19" s="76">
        <v>0.69</v>
      </c>
      <c r="AJ19" s="76">
        <v>5.31</v>
      </c>
      <c r="AK19" s="76">
        <v>12.63</v>
      </c>
      <c r="AL19" s="76">
        <v>15.65</v>
      </c>
      <c r="AM19" s="76">
        <v>1.79</v>
      </c>
      <c r="AN19" s="77">
        <v>0.22500000000000001</v>
      </c>
      <c r="AO19" s="77">
        <v>0.215</v>
      </c>
      <c r="AP19" s="77">
        <v>0.16300000000000001</v>
      </c>
      <c r="AQ19" s="77">
        <v>8.5000000000000006E-2</v>
      </c>
      <c r="AR19" s="77">
        <v>3.4000000000000002E-2</v>
      </c>
      <c r="AS19" s="77">
        <v>5.0000000000000001E-3</v>
      </c>
      <c r="AT19" s="77">
        <v>5.0000000000000001E-3</v>
      </c>
      <c r="AU19" s="77">
        <v>6.0000000000000001E-3</v>
      </c>
      <c r="AV19" s="77">
        <v>0.01</v>
      </c>
      <c r="AW19" s="76">
        <v>0.33600000000000002</v>
      </c>
      <c r="AX19" s="76">
        <v>0.30199999999999999</v>
      </c>
      <c r="AY19" s="76">
        <v>0.25800000000000001</v>
      </c>
      <c r="AZ19" s="76">
        <v>0.16900000000000001</v>
      </c>
      <c r="BA19" s="76">
        <v>0.127</v>
      </c>
      <c r="BB19" s="76">
        <v>8.4000000000000005E-2</v>
      </c>
      <c r="BC19" s="76">
        <v>6.7000000000000004E-2</v>
      </c>
      <c r="BD19" s="76">
        <v>6.95</v>
      </c>
      <c r="BE19" s="76">
        <v>4.87</v>
      </c>
      <c r="BF19" s="76">
        <v>6.8</v>
      </c>
      <c r="BG19" s="76">
        <v>13.44</v>
      </c>
      <c r="BH19" s="76">
        <v>22.6</v>
      </c>
    </row>
    <row r="20" spans="1:60" x14ac:dyDescent="0.2">
      <c r="A20" s="71">
        <v>17</v>
      </c>
      <c r="B20" s="72">
        <v>68.5</v>
      </c>
      <c r="C20" s="73">
        <v>73.599999999999994</v>
      </c>
      <c r="D20" s="78">
        <v>51.9</v>
      </c>
      <c r="E20" s="78">
        <v>55.7</v>
      </c>
      <c r="F20" s="78">
        <v>55.3</v>
      </c>
      <c r="G20" s="78">
        <v>59.3</v>
      </c>
      <c r="H20" s="78">
        <v>67.8</v>
      </c>
      <c r="I20" s="78">
        <v>71.8</v>
      </c>
      <c r="J20" s="78">
        <v>79.3</v>
      </c>
      <c r="K20" s="78">
        <v>83.3</v>
      </c>
      <c r="L20" s="78">
        <v>66.099999999999994</v>
      </c>
      <c r="M20" s="78">
        <v>71</v>
      </c>
      <c r="N20" s="78">
        <v>51.2</v>
      </c>
      <c r="O20" s="73">
        <v>55</v>
      </c>
      <c r="P20" s="73">
        <v>125.5</v>
      </c>
      <c r="Q20" s="73">
        <v>133.19999999999999</v>
      </c>
      <c r="R20" s="73">
        <v>0</v>
      </c>
      <c r="S20" s="73">
        <v>0</v>
      </c>
      <c r="T20" s="73">
        <v>109.9</v>
      </c>
      <c r="U20" s="73">
        <v>116.5</v>
      </c>
      <c r="V20" s="73">
        <v>99.5</v>
      </c>
      <c r="W20" s="73">
        <v>165.3</v>
      </c>
      <c r="X20" s="73">
        <v>91.2</v>
      </c>
      <c r="Y20" s="73">
        <v>96.4</v>
      </c>
      <c r="Z20" s="73">
        <v>0</v>
      </c>
      <c r="AA20" s="73">
        <v>0</v>
      </c>
      <c r="AB20" s="74">
        <v>61.29</v>
      </c>
      <c r="AC20" s="75">
        <v>0.75</v>
      </c>
      <c r="AD20" s="76">
        <v>0.05</v>
      </c>
      <c r="AE20" s="76">
        <v>4.3</v>
      </c>
      <c r="AF20" s="76">
        <v>1.6</v>
      </c>
      <c r="AG20" s="76">
        <v>4.87</v>
      </c>
      <c r="AH20" s="76">
        <v>6.95</v>
      </c>
      <c r="AI20" s="76">
        <v>0.69</v>
      </c>
      <c r="AJ20" s="76">
        <v>5.31</v>
      </c>
      <c r="AK20" s="76">
        <v>12.63</v>
      </c>
      <c r="AL20" s="76">
        <v>15.65</v>
      </c>
      <c r="AM20" s="76">
        <v>1.79</v>
      </c>
      <c r="AN20" s="77">
        <v>0.22500000000000001</v>
      </c>
      <c r="AO20" s="77">
        <v>0.215</v>
      </c>
      <c r="AP20" s="77">
        <v>0.16300000000000001</v>
      </c>
      <c r="AQ20" s="77">
        <v>8.5000000000000006E-2</v>
      </c>
      <c r="AR20" s="77">
        <v>3.4000000000000002E-2</v>
      </c>
      <c r="AS20" s="77">
        <v>5.0000000000000001E-3</v>
      </c>
      <c r="AT20" s="77">
        <v>5.0000000000000001E-3</v>
      </c>
      <c r="AU20" s="77">
        <v>6.0000000000000001E-3</v>
      </c>
      <c r="AV20" s="77">
        <v>0.01</v>
      </c>
      <c r="AW20" s="76">
        <v>0.33600000000000002</v>
      </c>
      <c r="AX20" s="76">
        <v>0.30199999999999999</v>
      </c>
      <c r="AY20" s="76">
        <v>0.25800000000000001</v>
      </c>
      <c r="AZ20" s="76">
        <v>0.16900000000000001</v>
      </c>
      <c r="BA20" s="76">
        <v>0.127</v>
      </c>
      <c r="BB20" s="76">
        <v>8.4000000000000005E-2</v>
      </c>
      <c r="BC20" s="76">
        <v>6.7000000000000004E-2</v>
      </c>
      <c r="BD20" s="76">
        <v>6.95</v>
      </c>
      <c r="BE20" s="76">
        <v>4.87</v>
      </c>
      <c r="BF20" s="76">
        <v>6.8</v>
      </c>
      <c r="BG20" s="76">
        <v>13.44</v>
      </c>
      <c r="BH20" s="76">
        <v>22.6</v>
      </c>
    </row>
    <row r="21" spans="1:60" x14ac:dyDescent="0.2">
      <c r="A21" s="71">
        <v>18</v>
      </c>
      <c r="B21" s="72">
        <v>68.5</v>
      </c>
      <c r="C21" s="73">
        <v>73.599999999999994</v>
      </c>
      <c r="D21" s="78">
        <v>51.9</v>
      </c>
      <c r="E21" s="78">
        <v>55.7</v>
      </c>
      <c r="F21" s="78">
        <v>55.3</v>
      </c>
      <c r="G21" s="78">
        <v>59.3</v>
      </c>
      <c r="H21" s="78">
        <v>67.8</v>
      </c>
      <c r="I21" s="78">
        <v>71.8</v>
      </c>
      <c r="J21" s="78">
        <v>79.3</v>
      </c>
      <c r="K21" s="78">
        <v>83.3</v>
      </c>
      <c r="L21" s="78">
        <v>66.099999999999994</v>
      </c>
      <c r="M21" s="78">
        <v>71</v>
      </c>
      <c r="N21" s="78">
        <v>51.2</v>
      </c>
      <c r="O21" s="73">
        <v>55</v>
      </c>
      <c r="P21" s="73">
        <v>125.5</v>
      </c>
      <c r="Q21" s="73">
        <v>133.19999999999999</v>
      </c>
      <c r="R21" s="73">
        <v>0</v>
      </c>
      <c r="S21" s="73">
        <v>0</v>
      </c>
      <c r="T21" s="73">
        <v>109.9</v>
      </c>
      <c r="U21" s="73">
        <v>116.5</v>
      </c>
      <c r="V21" s="73">
        <v>99.5</v>
      </c>
      <c r="W21" s="73">
        <v>165.3</v>
      </c>
      <c r="X21" s="73">
        <v>91.2</v>
      </c>
      <c r="Y21" s="73">
        <v>96.4</v>
      </c>
      <c r="Z21" s="73">
        <v>0</v>
      </c>
      <c r="AA21" s="73">
        <v>0</v>
      </c>
      <c r="AB21" s="74">
        <v>61.29</v>
      </c>
      <c r="AC21" s="75">
        <v>0.75</v>
      </c>
      <c r="AD21" s="76">
        <v>0.05</v>
      </c>
      <c r="AE21" s="76">
        <v>4.3</v>
      </c>
      <c r="AF21" s="76">
        <v>1.6</v>
      </c>
      <c r="AG21" s="76">
        <v>4.87</v>
      </c>
      <c r="AH21" s="76">
        <v>6.95</v>
      </c>
      <c r="AI21" s="76">
        <v>0.69</v>
      </c>
      <c r="AJ21" s="76">
        <v>5.31</v>
      </c>
      <c r="AK21" s="76">
        <v>12.63</v>
      </c>
      <c r="AL21" s="76">
        <v>15.65</v>
      </c>
      <c r="AM21" s="76">
        <v>1.79</v>
      </c>
      <c r="AN21" s="77">
        <v>0.22500000000000001</v>
      </c>
      <c r="AO21" s="77">
        <v>0.215</v>
      </c>
      <c r="AP21" s="77">
        <v>0.16300000000000001</v>
      </c>
      <c r="AQ21" s="77">
        <v>8.5000000000000006E-2</v>
      </c>
      <c r="AR21" s="77">
        <v>3.4000000000000002E-2</v>
      </c>
      <c r="AS21" s="77">
        <v>5.0000000000000001E-3</v>
      </c>
      <c r="AT21" s="77">
        <v>5.0000000000000001E-3</v>
      </c>
      <c r="AU21" s="77">
        <v>6.0000000000000001E-3</v>
      </c>
      <c r="AV21" s="77">
        <v>0.01</v>
      </c>
      <c r="AW21" s="76">
        <v>0.33600000000000002</v>
      </c>
      <c r="AX21" s="76">
        <v>0.30199999999999999</v>
      </c>
      <c r="AY21" s="76">
        <v>0.25800000000000001</v>
      </c>
      <c r="AZ21" s="76">
        <v>0.16900000000000001</v>
      </c>
      <c r="BA21" s="76">
        <v>0.127</v>
      </c>
      <c r="BB21" s="76">
        <v>8.4000000000000005E-2</v>
      </c>
      <c r="BC21" s="76">
        <v>6.7000000000000004E-2</v>
      </c>
      <c r="BD21" s="76">
        <v>6.95</v>
      </c>
      <c r="BE21" s="76">
        <v>4.87</v>
      </c>
      <c r="BF21" s="76">
        <v>6.8</v>
      </c>
      <c r="BG21" s="76">
        <v>13.44</v>
      </c>
      <c r="BH21" s="76">
        <v>22.6</v>
      </c>
    </row>
    <row r="22" spans="1:60" x14ac:dyDescent="0.2">
      <c r="A22" s="71">
        <v>19</v>
      </c>
      <c r="B22" s="72">
        <v>250.9</v>
      </c>
      <c r="C22" s="73">
        <v>269.7</v>
      </c>
      <c r="D22" s="43">
        <v>161.9</v>
      </c>
      <c r="E22" s="43">
        <v>174</v>
      </c>
      <c r="F22" s="43">
        <v>171.2</v>
      </c>
      <c r="G22" s="43">
        <v>183.9</v>
      </c>
      <c r="H22" s="43">
        <v>204.5</v>
      </c>
      <c r="I22" s="43">
        <v>217.2</v>
      </c>
      <c r="J22" s="43">
        <v>235.3</v>
      </c>
      <c r="K22" s="43">
        <v>248</v>
      </c>
      <c r="L22" s="43">
        <v>237.8</v>
      </c>
      <c r="M22" s="43">
        <v>255.6</v>
      </c>
      <c r="N22" s="43">
        <v>163.69999999999999</v>
      </c>
      <c r="O22" s="44">
        <v>176</v>
      </c>
      <c r="P22" s="73">
        <v>191.6</v>
      </c>
      <c r="Q22" s="73">
        <v>201.7</v>
      </c>
      <c r="R22" s="73">
        <v>185.6</v>
      </c>
      <c r="S22" s="73">
        <v>195.2</v>
      </c>
      <c r="T22" s="73">
        <v>171.4</v>
      </c>
      <c r="U22" s="73">
        <v>180</v>
      </c>
      <c r="V22" s="73">
        <v>157.80000000000001</v>
      </c>
      <c r="W22" s="73">
        <v>165.4</v>
      </c>
      <c r="X22" s="73">
        <v>147</v>
      </c>
      <c r="Y22" s="73">
        <v>153.80000000000001</v>
      </c>
      <c r="Z22" s="73">
        <v>141.5</v>
      </c>
      <c r="AA22" s="73">
        <v>147.9</v>
      </c>
      <c r="AB22" s="74">
        <v>61.29</v>
      </c>
      <c r="AC22" s="75">
        <v>0.75</v>
      </c>
      <c r="AD22" s="76">
        <v>0.05</v>
      </c>
      <c r="AE22" s="76">
        <v>4.3</v>
      </c>
      <c r="AF22" s="76">
        <v>1.6</v>
      </c>
      <c r="AG22" s="76">
        <v>4.87</v>
      </c>
      <c r="AH22" s="76">
        <v>6.95</v>
      </c>
      <c r="AI22" s="76">
        <v>0.69</v>
      </c>
      <c r="AJ22" s="76">
        <v>5.31</v>
      </c>
      <c r="AK22" s="76">
        <v>12.63</v>
      </c>
      <c r="AL22" s="76">
        <v>15.65</v>
      </c>
      <c r="AM22" s="76">
        <v>1.79</v>
      </c>
      <c r="AN22" s="77">
        <v>0.22500000000000001</v>
      </c>
      <c r="AO22" s="77">
        <v>0.215</v>
      </c>
      <c r="AP22" s="77">
        <v>0.16300000000000001</v>
      </c>
      <c r="AQ22" s="77">
        <v>8.5000000000000006E-2</v>
      </c>
      <c r="AR22" s="77">
        <v>3.4000000000000002E-2</v>
      </c>
      <c r="AS22" s="77">
        <v>5.0000000000000001E-3</v>
      </c>
      <c r="AT22" s="77">
        <v>5.0000000000000001E-3</v>
      </c>
      <c r="AU22" s="77">
        <v>6.0000000000000001E-3</v>
      </c>
      <c r="AV22" s="77">
        <v>0.01</v>
      </c>
      <c r="AW22" s="76">
        <v>0.33600000000000002</v>
      </c>
      <c r="AX22" s="76">
        <v>0.30199999999999999</v>
      </c>
      <c r="AY22" s="76">
        <v>0.25800000000000001</v>
      </c>
      <c r="AZ22" s="76">
        <v>0.16900000000000001</v>
      </c>
      <c r="BA22" s="76">
        <v>0.127</v>
      </c>
      <c r="BB22" s="76">
        <v>8.4000000000000005E-2</v>
      </c>
      <c r="BC22" s="76">
        <v>6.7000000000000004E-2</v>
      </c>
      <c r="BD22" s="76">
        <v>6.95</v>
      </c>
      <c r="BE22" s="76">
        <v>4.87</v>
      </c>
      <c r="BF22" s="76">
        <v>6.8</v>
      </c>
      <c r="BG22" s="76">
        <v>13.44</v>
      </c>
      <c r="BH22" s="76">
        <v>22.6</v>
      </c>
    </row>
    <row r="23" spans="1:60" x14ac:dyDescent="0.2">
      <c r="A23" s="71">
        <v>20</v>
      </c>
      <c r="B23" s="72">
        <v>250.9</v>
      </c>
      <c r="C23" s="73">
        <v>269.7</v>
      </c>
      <c r="D23" s="78">
        <v>161.9</v>
      </c>
      <c r="E23" s="78">
        <v>174</v>
      </c>
      <c r="F23" s="78">
        <v>171.2</v>
      </c>
      <c r="G23" s="78">
        <v>183.9</v>
      </c>
      <c r="H23" s="78">
        <v>204.5</v>
      </c>
      <c r="I23" s="78">
        <v>217.2</v>
      </c>
      <c r="J23" s="78">
        <v>235.3</v>
      </c>
      <c r="K23" s="78">
        <v>248</v>
      </c>
      <c r="L23" s="78">
        <v>237.8</v>
      </c>
      <c r="M23" s="78">
        <v>255.6</v>
      </c>
      <c r="N23" s="78">
        <v>163.69999999999999</v>
      </c>
      <c r="O23" s="73">
        <v>176</v>
      </c>
      <c r="P23" s="73">
        <v>191.6</v>
      </c>
      <c r="Q23" s="73">
        <v>201.7</v>
      </c>
      <c r="R23" s="73">
        <v>185.6</v>
      </c>
      <c r="S23" s="73">
        <v>195.2</v>
      </c>
      <c r="T23" s="73">
        <v>171.4</v>
      </c>
      <c r="U23" s="73">
        <v>180</v>
      </c>
      <c r="V23" s="73">
        <v>157.80000000000001</v>
      </c>
      <c r="W23" s="73">
        <v>165.4</v>
      </c>
      <c r="X23" s="73">
        <v>147</v>
      </c>
      <c r="Y23" s="73">
        <v>153.80000000000001</v>
      </c>
      <c r="Z23" s="73">
        <v>141.5</v>
      </c>
      <c r="AA23" s="73">
        <v>147.9</v>
      </c>
      <c r="AB23" s="74">
        <v>61.29</v>
      </c>
      <c r="AC23" s="75">
        <v>0.75</v>
      </c>
      <c r="AD23" s="76">
        <v>0.05</v>
      </c>
      <c r="AE23" s="76">
        <v>4.3</v>
      </c>
      <c r="AF23" s="76">
        <v>1.6</v>
      </c>
      <c r="AG23" s="76">
        <v>4.87</v>
      </c>
      <c r="AH23" s="76">
        <v>6.95</v>
      </c>
      <c r="AI23" s="76">
        <v>0.69</v>
      </c>
      <c r="AJ23" s="76">
        <v>5.31</v>
      </c>
      <c r="AK23" s="76">
        <v>12.63</v>
      </c>
      <c r="AL23" s="76">
        <v>15.65</v>
      </c>
      <c r="AM23" s="76">
        <v>1.79</v>
      </c>
      <c r="AN23" s="77">
        <v>0.22500000000000001</v>
      </c>
      <c r="AO23" s="77">
        <v>0.215</v>
      </c>
      <c r="AP23" s="77">
        <v>0.16300000000000001</v>
      </c>
      <c r="AQ23" s="77">
        <v>8.5000000000000006E-2</v>
      </c>
      <c r="AR23" s="77">
        <v>3.4000000000000002E-2</v>
      </c>
      <c r="AS23" s="77">
        <v>5.0000000000000001E-3</v>
      </c>
      <c r="AT23" s="77">
        <v>5.0000000000000001E-3</v>
      </c>
      <c r="AU23" s="77">
        <v>6.0000000000000001E-3</v>
      </c>
      <c r="AV23" s="77">
        <v>0.01</v>
      </c>
      <c r="AW23" s="76">
        <v>0.33600000000000002</v>
      </c>
      <c r="AX23" s="76">
        <v>0.30199999999999999</v>
      </c>
      <c r="AY23" s="76">
        <v>0.25800000000000001</v>
      </c>
      <c r="AZ23" s="76">
        <v>0.16900000000000001</v>
      </c>
      <c r="BA23" s="76">
        <v>0.127</v>
      </c>
      <c r="BB23" s="76">
        <v>8.4000000000000005E-2</v>
      </c>
      <c r="BC23" s="76">
        <v>6.7000000000000004E-2</v>
      </c>
      <c r="BD23" s="76">
        <v>6.95</v>
      </c>
      <c r="BE23" s="76">
        <v>4.87</v>
      </c>
      <c r="BF23" s="76">
        <v>6.8</v>
      </c>
      <c r="BG23" s="76">
        <v>13.44</v>
      </c>
      <c r="BH23" s="76">
        <v>22.6</v>
      </c>
    </row>
    <row r="24" spans="1:60" x14ac:dyDescent="0.2">
      <c r="A24" s="71">
        <v>21</v>
      </c>
      <c r="B24" s="72">
        <v>250.9</v>
      </c>
      <c r="C24" s="73">
        <v>269.7</v>
      </c>
      <c r="D24" s="78">
        <v>161.9</v>
      </c>
      <c r="E24" s="78">
        <v>174</v>
      </c>
      <c r="F24" s="78">
        <v>171.2</v>
      </c>
      <c r="G24" s="78">
        <v>183.9</v>
      </c>
      <c r="H24" s="78">
        <v>204.5</v>
      </c>
      <c r="I24" s="78">
        <v>217.2</v>
      </c>
      <c r="J24" s="78">
        <v>235.3</v>
      </c>
      <c r="K24" s="78">
        <v>248</v>
      </c>
      <c r="L24" s="78">
        <v>237.8</v>
      </c>
      <c r="M24" s="78">
        <v>255.6</v>
      </c>
      <c r="N24" s="78">
        <v>163.69999999999999</v>
      </c>
      <c r="O24" s="73">
        <v>176</v>
      </c>
      <c r="P24" s="73">
        <v>191.6</v>
      </c>
      <c r="Q24" s="73">
        <v>201.7</v>
      </c>
      <c r="R24" s="73">
        <v>185.6</v>
      </c>
      <c r="S24" s="73">
        <v>195.2</v>
      </c>
      <c r="T24" s="73">
        <v>171.4</v>
      </c>
      <c r="U24" s="73">
        <v>180</v>
      </c>
      <c r="V24" s="73">
        <v>157.80000000000001</v>
      </c>
      <c r="W24" s="73">
        <v>165.4</v>
      </c>
      <c r="X24" s="73">
        <v>147</v>
      </c>
      <c r="Y24" s="73">
        <v>153.80000000000001</v>
      </c>
      <c r="Z24" s="73">
        <v>141.5</v>
      </c>
      <c r="AA24" s="73">
        <v>147.9</v>
      </c>
      <c r="AB24" s="74">
        <v>59.82</v>
      </c>
      <c r="AC24" s="75">
        <v>0.75</v>
      </c>
      <c r="AD24" s="76">
        <v>0.14799999999999999</v>
      </c>
      <c r="AE24" s="76">
        <v>7.5</v>
      </c>
      <c r="AF24" s="76">
        <v>4.51</v>
      </c>
      <c r="AG24" s="76">
        <v>17.05</v>
      </c>
      <c r="AH24" s="76">
        <v>23.91</v>
      </c>
      <c r="AI24" s="76">
        <v>4.7</v>
      </c>
      <c r="AJ24" s="76">
        <v>6.51</v>
      </c>
      <c r="AK24" s="76">
        <v>18.100000000000001</v>
      </c>
      <c r="AL24" s="76">
        <v>19.7</v>
      </c>
      <c r="AM24" s="76">
        <v>11.63</v>
      </c>
      <c r="AN24" s="77">
        <v>0.68899999999999995</v>
      </c>
      <c r="AO24" s="77">
        <v>0.65200000000000002</v>
      </c>
      <c r="AP24" s="77">
        <v>0.432</v>
      </c>
      <c r="AQ24" s="77">
        <v>0.20200000000000001</v>
      </c>
      <c r="AR24" s="77">
        <v>6.7000000000000004E-2</v>
      </c>
      <c r="AS24" s="77">
        <v>3.1E-2</v>
      </c>
      <c r="AT24" s="77">
        <v>5.8999999999999997E-2</v>
      </c>
      <c r="AU24" s="77">
        <v>5.6000000000000001E-2</v>
      </c>
      <c r="AV24" s="77">
        <v>0.52600000000000002</v>
      </c>
      <c r="AW24" s="76">
        <v>0.33600000000000002</v>
      </c>
      <c r="AX24" s="76">
        <v>0.30199999999999999</v>
      </c>
      <c r="AY24" s="76">
        <v>0.25800000000000001</v>
      </c>
      <c r="AZ24" s="76">
        <v>0.16900000000000001</v>
      </c>
      <c r="BA24" s="76">
        <v>0.127</v>
      </c>
      <c r="BB24" s="76">
        <v>8.4000000000000005E-2</v>
      </c>
      <c r="BC24" s="76">
        <v>6.7000000000000004E-2</v>
      </c>
      <c r="BD24" s="76">
        <v>37.03</v>
      </c>
      <c r="BE24" s="76">
        <v>26.26</v>
      </c>
      <c r="BF24" s="76">
        <v>6.8</v>
      </c>
      <c r="BG24" s="76">
        <v>14.88</v>
      </c>
      <c r="BH24" s="76">
        <v>31.11</v>
      </c>
    </row>
    <row r="25" spans="1:60" x14ac:dyDescent="0.2">
      <c r="A25" s="71">
        <v>22</v>
      </c>
      <c r="B25" s="72">
        <v>250.9</v>
      </c>
      <c r="C25" s="73">
        <v>269.7</v>
      </c>
      <c r="D25" s="78">
        <v>161.9</v>
      </c>
      <c r="E25" s="78">
        <v>174</v>
      </c>
      <c r="F25" s="78">
        <v>171.2</v>
      </c>
      <c r="G25" s="78">
        <v>183.9</v>
      </c>
      <c r="H25" s="78">
        <v>204.5</v>
      </c>
      <c r="I25" s="78">
        <v>217.2</v>
      </c>
      <c r="J25" s="78">
        <v>235.3</v>
      </c>
      <c r="K25" s="78">
        <v>248</v>
      </c>
      <c r="L25" s="78">
        <v>237.8</v>
      </c>
      <c r="M25" s="78">
        <v>255.6</v>
      </c>
      <c r="N25" s="78">
        <v>163.69999999999999</v>
      </c>
      <c r="O25" s="73">
        <v>176</v>
      </c>
      <c r="P25" s="73">
        <v>191.6</v>
      </c>
      <c r="Q25" s="73">
        <v>201.7</v>
      </c>
      <c r="R25" s="73">
        <v>185.6</v>
      </c>
      <c r="S25" s="73">
        <v>195.2</v>
      </c>
      <c r="T25" s="73">
        <v>171.4</v>
      </c>
      <c r="U25" s="73">
        <v>180</v>
      </c>
      <c r="V25" s="73">
        <v>157.80000000000001</v>
      </c>
      <c r="W25" s="73">
        <v>165.4</v>
      </c>
      <c r="X25" s="73">
        <v>147</v>
      </c>
      <c r="Y25" s="73">
        <v>153.80000000000001</v>
      </c>
      <c r="Z25" s="73">
        <v>141.5</v>
      </c>
      <c r="AA25" s="73">
        <v>147.9</v>
      </c>
      <c r="AB25" s="74">
        <v>61.08</v>
      </c>
      <c r="AC25" s="75">
        <v>0.75</v>
      </c>
      <c r="AD25" s="76">
        <v>0.152</v>
      </c>
      <c r="AE25" s="76">
        <v>7.5</v>
      </c>
      <c r="AF25" s="76">
        <v>4.51</v>
      </c>
      <c r="AG25" s="76">
        <v>17.05</v>
      </c>
      <c r="AH25" s="76">
        <v>23.91</v>
      </c>
      <c r="AI25" s="76">
        <v>4.7</v>
      </c>
      <c r="AJ25" s="76">
        <v>6.51</v>
      </c>
      <c r="AK25" s="76">
        <v>18.100000000000001</v>
      </c>
      <c r="AL25" s="76">
        <v>19.7</v>
      </c>
      <c r="AM25" s="76">
        <v>11.63</v>
      </c>
      <c r="AN25" s="77">
        <v>0.71299999999999997</v>
      </c>
      <c r="AO25" s="77">
        <v>0.67400000000000004</v>
      </c>
      <c r="AP25" s="77">
        <v>0.44600000000000001</v>
      </c>
      <c r="AQ25" s="77">
        <v>0.20799999999999999</v>
      </c>
      <c r="AR25" s="77">
        <v>6.9000000000000006E-2</v>
      </c>
      <c r="AS25" s="77">
        <v>3.3000000000000002E-2</v>
      </c>
      <c r="AT25" s="77">
        <v>6.0999999999999999E-2</v>
      </c>
      <c r="AU25" s="77">
        <v>5.8000000000000003E-2</v>
      </c>
      <c r="AV25" s="77">
        <v>0.55000000000000004</v>
      </c>
      <c r="AW25" s="76">
        <v>0.34799999999999998</v>
      </c>
      <c r="AX25" s="76">
        <v>0.312</v>
      </c>
      <c r="AY25" s="76">
        <v>0.26400000000000001</v>
      </c>
      <c r="AZ25" s="76">
        <v>0.17299999999999999</v>
      </c>
      <c r="BA25" s="76">
        <v>0.13</v>
      </c>
      <c r="BB25" s="76">
        <v>8.6999999999999994E-2</v>
      </c>
      <c r="BC25" s="76">
        <v>6.9000000000000006E-2</v>
      </c>
      <c r="BD25" s="76">
        <v>37.56</v>
      </c>
      <c r="BE25" s="76">
        <v>26.63</v>
      </c>
      <c r="BF25" s="76">
        <v>6.8</v>
      </c>
      <c r="BG25" s="76">
        <v>14.88</v>
      </c>
      <c r="BH25" s="76">
        <v>31.11</v>
      </c>
    </row>
    <row r="26" spans="1:60" x14ac:dyDescent="0.2">
      <c r="A26" s="71">
        <v>23</v>
      </c>
      <c r="B26" s="72">
        <v>250.9</v>
      </c>
      <c r="C26" s="73">
        <v>269.7</v>
      </c>
      <c r="D26" s="78">
        <v>161.9</v>
      </c>
      <c r="E26" s="78">
        <v>174</v>
      </c>
      <c r="F26" s="78">
        <v>171.2</v>
      </c>
      <c r="G26" s="78">
        <v>183.9</v>
      </c>
      <c r="H26" s="78">
        <v>204.5</v>
      </c>
      <c r="I26" s="78">
        <v>217.2</v>
      </c>
      <c r="J26" s="78">
        <v>235.3</v>
      </c>
      <c r="K26" s="78">
        <v>248</v>
      </c>
      <c r="L26" s="78">
        <v>237.8</v>
      </c>
      <c r="M26" s="78">
        <v>255.6</v>
      </c>
      <c r="N26" s="78">
        <v>163.69999999999999</v>
      </c>
      <c r="O26" s="73">
        <v>176</v>
      </c>
      <c r="P26" s="73">
        <v>191.6</v>
      </c>
      <c r="Q26" s="73">
        <v>201.7</v>
      </c>
      <c r="R26" s="73">
        <v>185.6</v>
      </c>
      <c r="S26" s="73">
        <v>195.2</v>
      </c>
      <c r="T26" s="73">
        <v>171.4</v>
      </c>
      <c r="U26" s="73">
        <v>180</v>
      </c>
      <c r="V26" s="73">
        <v>157.80000000000001</v>
      </c>
      <c r="W26" s="73">
        <v>165.4</v>
      </c>
      <c r="X26" s="73">
        <v>147</v>
      </c>
      <c r="Y26" s="73">
        <v>153.80000000000001</v>
      </c>
      <c r="Z26" s="73">
        <v>141.5</v>
      </c>
      <c r="AA26" s="73">
        <v>147.9</v>
      </c>
      <c r="AB26" s="74">
        <v>62.35</v>
      </c>
      <c r="AC26" s="75">
        <v>0.75</v>
      </c>
      <c r="AD26" s="76">
        <v>0.157</v>
      </c>
      <c r="AE26" s="76">
        <v>7.5</v>
      </c>
      <c r="AF26" s="76">
        <v>4.51</v>
      </c>
      <c r="AG26" s="76">
        <v>17.05</v>
      </c>
      <c r="AH26" s="76">
        <v>23.91</v>
      </c>
      <c r="AI26" s="76">
        <v>4.7</v>
      </c>
      <c r="AJ26" s="76">
        <v>6.51</v>
      </c>
      <c r="AK26" s="76">
        <v>18.100000000000001</v>
      </c>
      <c r="AL26" s="76">
        <v>19.7</v>
      </c>
      <c r="AM26" s="76">
        <v>11.63</v>
      </c>
      <c r="AN26" s="77">
        <v>0.73799999999999999</v>
      </c>
      <c r="AO26" s="77">
        <v>0.69799999999999995</v>
      </c>
      <c r="AP26" s="77">
        <v>0.46200000000000002</v>
      </c>
      <c r="AQ26" s="77">
        <v>0.215</v>
      </c>
      <c r="AR26" s="77">
        <v>7.0999999999999994E-2</v>
      </c>
      <c r="AS26" s="77">
        <v>3.4000000000000002E-2</v>
      </c>
      <c r="AT26" s="77">
        <v>6.4000000000000001E-2</v>
      </c>
      <c r="AU26" s="77">
        <v>0.06</v>
      </c>
      <c r="AV26" s="77">
        <v>0.57499999999999996</v>
      </c>
      <c r="AW26" s="76">
        <v>0.36099999999999999</v>
      </c>
      <c r="AX26" s="76">
        <v>0.32100000000000001</v>
      </c>
      <c r="AY26" s="76">
        <v>0.26900000000000002</v>
      </c>
      <c r="AZ26" s="76">
        <v>0.17699999999999999</v>
      </c>
      <c r="BA26" s="76">
        <v>0.13300000000000001</v>
      </c>
      <c r="BB26" s="76">
        <v>8.8999999999999996E-2</v>
      </c>
      <c r="BC26" s="76">
        <v>7.0999999999999994E-2</v>
      </c>
      <c r="BD26" s="76">
        <v>38.1</v>
      </c>
      <c r="BE26" s="76">
        <v>27.02</v>
      </c>
      <c r="BF26" s="76">
        <v>6.8</v>
      </c>
      <c r="BG26" s="76">
        <v>14.88</v>
      </c>
      <c r="BH26" s="76">
        <v>31.11</v>
      </c>
    </row>
    <row r="27" spans="1:60" x14ac:dyDescent="0.2">
      <c r="A27" s="71">
        <v>24</v>
      </c>
      <c r="B27" s="72">
        <v>250.9</v>
      </c>
      <c r="C27" s="73">
        <v>269.7</v>
      </c>
      <c r="D27" s="78">
        <v>161.9</v>
      </c>
      <c r="E27" s="78">
        <v>174</v>
      </c>
      <c r="F27" s="78">
        <v>171.2</v>
      </c>
      <c r="G27" s="78">
        <v>183.9</v>
      </c>
      <c r="H27" s="78">
        <v>204.5</v>
      </c>
      <c r="I27" s="78">
        <v>217.2</v>
      </c>
      <c r="J27" s="78">
        <v>235.3</v>
      </c>
      <c r="K27" s="78">
        <v>248</v>
      </c>
      <c r="L27" s="78">
        <v>237.8</v>
      </c>
      <c r="M27" s="78">
        <v>255.6</v>
      </c>
      <c r="N27" s="78">
        <v>163.69999999999999</v>
      </c>
      <c r="O27" s="73">
        <v>176</v>
      </c>
      <c r="P27" s="73">
        <v>191.6</v>
      </c>
      <c r="Q27" s="73">
        <v>201.7</v>
      </c>
      <c r="R27" s="73">
        <v>185.6</v>
      </c>
      <c r="S27" s="73">
        <v>195.2</v>
      </c>
      <c r="T27" s="73">
        <v>171.4</v>
      </c>
      <c r="U27" s="73">
        <v>180</v>
      </c>
      <c r="V27" s="73">
        <v>157.80000000000001</v>
      </c>
      <c r="W27" s="73">
        <v>165.4</v>
      </c>
      <c r="X27" s="73">
        <v>147</v>
      </c>
      <c r="Y27" s="73">
        <v>153.80000000000001</v>
      </c>
      <c r="Z27" s="73">
        <v>141.5</v>
      </c>
      <c r="AA27" s="73">
        <v>147.9</v>
      </c>
      <c r="AB27" s="74">
        <v>63.62</v>
      </c>
      <c r="AC27" s="75">
        <v>0.75</v>
      </c>
      <c r="AD27" s="76">
        <v>0.16200000000000001</v>
      </c>
      <c r="AE27" s="76">
        <v>7.5</v>
      </c>
      <c r="AF27" s="76">
        <v>4.51</v>
      </c>
      <c r="AG27" s="76">
        <v>17.05</v>
      </c>
      <c r="AH27" s="76">
        <v>23.91</v>
      </c>
      <c r="AI27" s="76">
        <v>4.7</v>
      </c>
      <c r="AJ27" s="76">
        <v>6.51</v>
      </c>
      <c r="AK27" s="76">
        <v>18.100000000000001</v>
      </c>
      <c r="AL27" s="76">
        <v>19.7</v>
      </c>
      <c r="AM27" s="76">
        <v>11.63</v>
      </c>
      <c r="AN27" s="77">
        <v>0.76500000000000001</v>
      </c>
      <c r="AO27" s="77">
        <v>0.72399999999999998</v>
      </c>
      <c r="AP27" s="77">
        <v>0.47799999999999998</v>
      </c>
      <c r="AQ27" s="77">
        <v>0.221</v>
      </c>
      <c r="AR27" s="77">
        <v>7.1999999999999995E-2</v>
      </c>
      <c r="AS27" s="77">
        <v>3.5000000000000003E-2</v>
      </c>
      <c r="AT27" s="77">
        <v>6.7000000000000004E-2</v>
      </c>
      <c r="AU27" s="77">
        <v>6.3E-2</v>
      </c>
      <c r="AV27" s="77">
        <v>0.6</v>
      </c>
      <c r="AW27" s="76">
        <v>0.373</v>
      </c>
      <c r="AX27" s="76">
        <v>0.33</v>
      </c>
      <c r="AY27" s="76">
        <v>0.27500000000000002</v>
      </c>
      <c r="AZ27" s="76">
        <v>0.18099999999999999</v>
      </c>
      <c r="BA27" s="76">
        <v>0.13600000000000001</v>
      </c>
      <c r="BB27" s="76">
        <v>9.0999999999999998E-2</v>
      </c>
      <c r="BC27" s="76">
        <v>7.2999999999999995E-2</v>
      </c>
      <c r="BD27" s="76">
        <v>38.67</v>
      </c>
      <c r="BE27" s="76">
        <v>27.42</v>
      </c>
      <c r="BF27" s="76">
        <v>6.8</v>
      </c>
      <c r="BG27" s="76">
        <v>14.88</v>
      </c>
      <c r="BH27" s="76">
        <v>31.11</v>
      </c>
    </row>
    <row r="28" spans="1:60" x14ac:dyDescent="0.2">
      <c r="A28" s="71">
        <v>25</v>
      </c>
      <c r="B28" s="72">
        <v>250.9</v>
      </c>
      <c r="C28" s="73">
        <v>269.7</v>
      </c>
      <c r="D28" s="78">
        <v>161.9</v>
      </c>
      <c r="E28" s="78">
        <v>174</v>
      </c>
      <c r="F28" s="78">
        <v>171.2</v>
      </c>
      <c r="G28" s="78">
        <v>183.9</v>
      </c>
      <c r="H28" s="78">
        <v>204.5</v>
      </c>
      <c r="I28" s="78">
        <v>217.2</v>
      </c>
      <c r="J28" s="78">
        <v>235.3</v>
      </c>
      <c r="K28" s="78">
        <v>248</v>
      </c>
      <c r="L28" s="78">
        <v>237.8</v>
      </c>
      <c r="M28" s="78">
        <v>255.6</v>
      </c>
      <c r="N28" s="78">
        <v>163.69999999999999</v>
      </c>
      <c r="O28" s="73">
        <v>176</v>
      </c>
      <c r="P28" s="73">
        <v>191.6</v>
      </c>
      <c r="Q28" s="73">
        <v>201.7</v>
      </c>
      <c r="R28" s="73">
        <v>185.6</v>
      </c>
      <c r="S28" s="73">
        <v>195.2</v>
      </c>
      <c r="T28" s="73">
        <v>171.4</v>
      </c>
      <c r="U28" s="73">
        <v>180</v>
      </c>
      <c r="V28" s="73">
        <v>157.80000000000001</v>
      </c>
      <c r="W28" s="73">
        <v>165.4</v>
      </c>
      <c r="X28" s="73">
        <v>147</v>
      </c>
      <c r="Y28" s="73">
        <v>153.80000000000001</v>
      </c>
      <c r="Z28" s="73">
        <v>141.5</v>
      </c>
      <c r="AA28" s="73">
        <v>147.9</v>
      </c>
      <c r="AB28" s="74">
        <v>64.89</v>
      </c>
      <c r="AC28" s="75">
        <v>0.75</v>
      </c>
      <c r="AD28" s="76">
        <v>0.16700000000000001</v>
      </c>
      <c r="AE28" s="76">
        <v>7.5</v>
      </c>
      <c r="AF28" s="76">
        <v>4.51</v>
      </c>
      <c r="AG28" s="76">
        <v>17.05</v>
      </c>
      <c r="AH28" s="76">
        <v>23.91</v>
      </c>
      <c r="AI28" s="76">
        <v>4.7</v>
      </c>
      <c r="AJ28" s="76">
        <v>6.51</v>
      </c>
      <c r="AK28" s="76">
        <v>18.100000000000001</v>
      </c>
      <c r="AL28" s="76">
        <v>19.7</v>
      </c>
      <c r="AM28" s="76">
        <v>11.63</v>
      </c>
      <c r="AN28" s="77">
        <v>0.79300000000000004</v>
      </c>
      <c r="AO28" s="77">
        <v>0.751</v>
      </c>
      <c r="AP28" s="77">
        <v>0.495</v>
      </c>
      <c r="AQ28" s="77">
        <v>0.22900000000000001</v>
      </c>
      <c r="AR28" s="77">
        <v>7.3999999999999996E-2</v>
      </c>
      <c r="AS28" s="77">
        <v>3.5999999999999997E-2</v>
      </c>
      <c r="AT28" s="77">
        <v>6.9000000000000006E-2</v>
      </c>
      <c r="AU28" s="77">
        <v>6.5000000000000002E-2</v>
      </c>
      <c r="AV28" s="77">
        <v>0.627</v>
      </c>
      <c r="AW28" s="76">
        <v>0.38500000000000001</v>
      </c>
      <c r="AX28" s="76">
        <v>0.34</v>
      </c>
      <c r="AY28" s="76">
        <v>0.28000000000000003</v>
      </c>
      <c r="AZ28" s="76">
        <v>0.185</v>
      </c>
      <c r="BA28" s="76">
        <v>0.13900000000000001</v>
      </c>
      <c r="BB28" s="76">
        <v>9.2999999999999999E-2</v>
      </c>
      <c r="BC28" s="76">
        <v>7.4999999999999997E-2</v>
      </c>
      <c r="BD28" s="76">
        <v>39.270000000000003</v>
      </c>
      <c r="BE28" s="76">
        <v>27.83</v>
      </c>
      <c r="BF28" s="76">
        <v>6.8</v>
      </c>
      <c r="BG28" s="76">
        <v>14.88</v>
      </c>
      <c r="BH28" s="76">
        <v>31.11</v>
      </c>
    </row>
    <row r="29" spans="1:60" x14ac:dyDescent="0.2">
      <c r="A29" s="71">
        <v>26</v>
      </c>
      <c r="B29" s="72">
        <v>285</v>
      </c>
      <c r="C29" s="73">
        <v>306.39999999999998</v>
      </c>
      <c r="D29" s="43">
        <v>215.7</v>
      </c>
      <c r="E29" s="43">
        <v>231.9</v>
      </c>
      <c r="F29" s="43">
        <v>229.2</v>
      </c>
      <c r="G29" s="43">
        <v>246.1</v>
      </c>
      <c r="H29" s="43">
        <v>270.8</v>
      </c>
      <c r="I29" s="43">
        <v>287.7</v>
      </c>
      <c r="J29" s="43">
        <v>309.10000000000002</v>
      </c>
      <c r="K29" s="43">
        <v>326</v>
      </c>
      <c r="L29" s="43">
        <v>264.2</v>
      </c>
      <c r="M29" s="43">
        <v>284</v>
      </c>
      <c r="N29" s="43">
        <v>204.6</v>
      </c>
      <c r="O29" s="44">
        <v>220</v>
      </c>
      <c r="P29" s="73">
        <v>279.58</v>
      </c>
      <c r="Q29" s="73">
        <v>295.10000000000002</v>
      </c>
      <c r="R29" s="73">
        <v>270.10000000000002</v>
      </c>
      <c r="S29" s="73">
        <v>285</v>
      </c>
      <c r="T29" s="73">
        <v>248.3</v>
      </c>
      <c r="U29" s="73">
        <v>261.5</v>
      </c>
      <c r="V29" s="73">
        <v>227.5</v>
      </c>
      <c r="W29" s="73">
        <v>239.1</v>
      </c>
      <c r="X29" s="73">
        <v>210.8</v>
      </c>
      <c r="Y29" s="73">
        <v>221.2</v>
      </c>
      <c r="Z29" s="73">
        <v>202.4</v>
      </c>
      <c r="AA29" s="73">
        <v>212.2</v>
      </c>
      <c r="AB29" s="74">
        <v>66.16</v>
      </c>
      <c r="AC29" s="75">
        <v>0.75</v>
      </c>
      <c r="AD29" s="76">
        <v>0.17199999999999999</v>
      </c>
      <c r="AE29" s="76">
        <v>7.5</v>
      </c>
      <c r="AF29" s="76">
        <v>4.51</v>
      </c>
      <c r="AG29" s="76">
        <v>17.05</v>
      </c>
      <c r="AH29" s="76">
        <v>23.91</v>
      </c>
      <c r="AI29" s="76">
        <v>4.7</v>
      </c>
      <c r="AJ29" s="76">
        <v>6.51</v>
      </c>
      <c r="AK29" s="76">
        <v>18.100000000000001</v>
      </c>
      <c r="AL29" s="76">
        <v>26.9</v>
      </c>
      <c r="AM29" s="76">
        <v>11.63</v>
      </c>
      <c r="AN29" s="77">
        <v>0.82299999999999995</v>
      </c>
      <c r="AO29" s="77">
        <v>0.77900000000000003</v>
      </c>
      <c r="AP29" s="77">
        <v>0.51200000000000001</v>
      </c>
      <c r="AQ29" s="77">
        <v>0.23599999999999999</v>
      </c>
      <c r="AR29" s="77">
        <v>7.5999999999999998E-2</v>
      </c>
      <c r="AS29" s="77">
        <v>3.7999999999999999E-2</v>
      </c>
      <c r="AT29" s="77">
        <v>7.1999999999999995E-2</v>
      </c>
      <c r="AU29" s="77">
        <v>6.8000000000000005E-2</v>
      </c>
      <c r="AV29" s="77">
        <v>0.65400000000000003</v>
      </c>
      <c r="AW29" s="76">
        <v>0.39800000000000002</v>
      </c>
      <c r="AX29" s="76">
        <v>0.34899999999999998</v>
      </c>
      <c r="AY29" s="76">
        <v>0.28499999999999998</v>
      </c>
      <c r="AZ29" s="76">
        <v>0.188</v>
      </c>
      <c r="BA29" s="76">
        <v>0.14199999999999999</v>
      </c>
      <c r="BB29" s="76">
        <v>9.5000000000000001E-2</v>
      </c>
      <c r="BC29" s="76">
        <v>7.5999999999999998E-2</v>
      </c>
      <c r="BD29" s="76">
        <v>39.89</v>
      </c>
      <c r="BE29" s="76">
        <v>28.27</v>
      </c>
      <c r="BF29" s="76">
        <v>6.8</v>
      </c>
      <c r="BG29" s="76">
        <v>17.350000000000001</v>
      </c>
      <c r="BH29" s="76">
        <v>36.15</v>
      </c>
    </row>
    <row r="30" spans="1:60" x14ac:dyDescent="0.2">
      <c r="A30" s="71">
        <v>27</v>
      </c>
      <c r="B30" s="72">
        <v>285</v>
      </c>
      <c r="C30" s="73">
        <v>306.39999999999998</v>
      </c>
      <c r="D30" s="78">
        <v>215.7</v>
      </c>
      <c r="E30" s="78">
        <v>231.9</v>
      </c>
      <c r="F30" s="78">
        <v>229.2</v>
      </c>
      <c r="G30" s="78">
        <v>246.1</v>
      </c>
      <c r="H30" s="78">
        <v>270.8</v>
      </c>
      <c r="I30" s="78">
        <v>287.7</v>
      </c>
      <c r="J30" s="78">
        <v>309.10000000000002</v>
      </c>
      <c r="K30" s="78">
        <v>326</v>
      </c>
      <c r="L30" s="78">
        <v>264.2</v>
      </c>
      <c r="M30" s="78">
        <v>284</v>
      </c>
      <c r="N30" s="78">
        <v>204.6</v>
      </c>
      <c r="O30" s="73">
        <v>220</v>
      </c>
      <c r="P30" s="73">
        <v>279.58</v>
      </c>
      <c r="Q30" s="73">
        <v>295.10000000000002</v>
      </c>
      <c r="R30" s="73">
        <v>270.10000000000002</v>
      </c>
      <c r="S30" s="73">
        <v>285</v>
      </c>
      <c r="T30" s="73">
        <v>248.3</v>
      </c>
      <c r="U30" s="73">
        <v>261.5</v>
      </c>
      <c r="V30" s="73">
        <v>227.5</v>
      </c>
      <c r="W30" s="73">
        <v>239.1</v>
      </c>
      <c r="X30" s="73">
        <v>210.8</v>
      </c>
      <c r="Y30" s="73">
        <v>221.2</v>
      </c>
      <c r="Z30" s="73">
        <v>202.4</v>
      </c>
      <c r="AA30" s="73">
        <v>212.2</v>
      </c>
      <c r="AB30" s="74">
        <v>67.42</v>
      </c>
      <c r="AC30" s="75">
        <v>0.75</v>
      </c>
      <c r="AD30" s="76">
        <v>0.17699999999999999</v>
      </c>
      <c r="AE30" s="76">
        <v>7.5</v>
      </c>
      <c r="AF30" s="76">
        <v>4.51</v>
      </c>
      <c r="AG30" s="76">
        <v>17.05</v>
      </c>
      <c r="AH30" s="76">
        <v>23.91</v>
      </c>
      <c r="AI30" s="76">
        <v>4.7</v>
      </c>
      <c r="AJ30" s="76">
        <v>6.51</v>
      </c>
      <c r="AK30" s="76">
        <v>18.100000000000001</v>
      </c>
      <c r="AL30" s="76">
        <v>26.9</v>
      </c>
      <c r="AM30" s="76">
        <v>11.63</v>
      </c>
      <c r="AN30" s="77">
        <v>0.85399999999999998</v>
      </c>
      <c r="AO30" s="77">
        <v>0.80800000000000005</v>
      </c>
      <c r="AP30" s="77">
        <v>0.53100000000000003</v>
      </c>
      <c r="AQ30" s="77">
        <v>0.24399999999999999</v>
      </c>
      <c r="AR30" s="77">
        <v>7.9000000000000001E-2</v>
      </c>
      <c r="AS30" s="77">
        <v>3.9E-2</v>
      </c>
      <c r="AT30" s="77">
        <v>7.4999999999999997E-2</v>
      </c>
      <c r="AU30" s="77">
        <v>7.0999999999999994E-2</v>
      </c>
      <c r="AV30" s="77">
        <v>0.68300000000000005</v>
      </c>
      <c r="AW30" s="76">
        <v>0.41</v>
      </c>
      <c r="AX30" s="76">
        <v>0.35799999999999998</v>
      </c>
      <c r="AY30" s="76">
        <v>0.28999999999999998</v>
      </c>
      <c r="AZ30" s="76">
        <v>0.192</v>
      </c>
      <c r="BA30" s="76">
        <v>0.14499999999999999</v>
      </c>
      <c r="BB30" s="76">
        <v>9.7000000000000003E-2</v>
      </c>
      <c r="BC30" s="76">
        <v>7.8E-2</v>
      </c>
      <c r="BD30" s="76">
        <v>40.53</v>
      </c>
      <c r="BE30" s="76">
        <v>28.72</v>
      </c>
      <c r="BF30" s="76">
        <v>6.8</v>
      </c>
      <c r="BG30" s="76">
        <v>17.350000000000001</v>
      </c>
      <c r="BH30" s="76">
        <v>36.15</v>
      </c>
    </row>
    <row r="31" spans="1:60" x14ac:dyDescent="0.2">
      <c r="A31" s="71">
        <v>28</v>
      </c>
      <c r="B31" s="72">
        <v>285</v>
      </c>
      <c r="C31" s="73">
        <v>306.39999999999998</v>
      </c>
      <c r="D31" s="78">
        <v>215.7</v>
      </c>
      <c r="E31" s="78">
        <v>231.9</v>
      </c>
      <c r="F31" s="78">
        <v>229.2</v>
      </c>
      <c r="G31" s="78">
        <v>246.1</v>
      </c>
      <c r="H31" s="78">
        <v>270.8</v>
      </c>
      <c r="I31" s="78">
        <v>287.7</v>
      </c>
      <c r="J31" s="78">
        <v>309.10000000000002</v>
      </c>
      <c r="K31" s="78">
        <v>326</v>
      </c>
      <c r="L31" s="78">
        <v>264.2</v>
      </c>
      <c r="M31" s="78">
        <v>284</v>
      </c>
      <c r="N31" s="78">
        <v>204.6</v>
      </c>
      <c r="O31" s="73">
        <v>220</v>
      </c>
      <c r="P31" s="73">
        <v>279.58</v>
      </c>
      <c r="Q31" s="73">
        <v>295.10000000000002</v>
      </c>
      <c r="R31" s="73">
        <v>270.10000000000002</v>
      </c>
      <c r="S31" s="73">
        <v>285</v>
      </c>
      <c r="T31" s="73">
        <v>248.3</v>
      </c>
      <c r="U31" s="73">
        <v>261.5</v>
      </c>
      <c r="V31" s="73">
        <v>227.5</v>
      </c>
      <c r="W31" s="73">
        <v>239.1</v>
      </c>
      <c r="X31" s="73">
        <v>210.8</v>
      </c>
      <c r="Y31" s="73">
        <v>221.2</v>
      </c>
      <c r="Z31" s="73">
        <v>202.4</v>
      </c>
      <c r="AA31" s="73">
        <v>212.2</v>
      </c>
      <c r="AB31" s="74">
        <v>68.66</v>
      </c>
      <c r="AC31" s="75">
        <v>0.75</v>
      </c>
      <c r="AD31" s="76">
        <v>0.183</v>
      </c>
      <c r="AE31" s="76">
        <v>7.5</v>
      </c>
      <c r="AF31" s="76">
        <v>4.51</v>
      </c>
      <c r="AG31" s="76">
        <v>17.05</v>
      </c>
      <c r="AH31" s="76">
        <v>23.91</v>
      </c>
      <c r="AI31" s="76">
        <v>4.7</v>
      </c>
      <c r="AJ31" s="76">
        <v>6.51</v>
      </c>
      <c r="AK31" s="76">
        <v>18.100000000000001</v>
      </c>
      <c r="AL31" s="76">
        <v>26.9</v>
      </c>
      <c r="AM31" s="76">
        <v>11.63</v>
      </c>
      <c r="AN31" s="77">
        <v>0.88600000000000001</v>
      </c>
      <c r="AO31" s="77">
        <v>0.83899999999999997</v>
      </c>
      <c r="AP31" s="77">
        <v>0.55000000000000004</v>
      </c>
      <c r="AQ31" s="77">
        <v>0.252</v>
      </c>
      <c r="AR31" s="77">
        <v>8.1000000000000003E-2</v>
      </c>
      <c r="AS31" s="77">
        <v>0.04</v>
      </c>
      <c r="AT31" s="77">
        <v>7.8E-2</v>
      </c>
      <c r="AU31" s="77">
        <v>7.3999999999999996E-2</v>
      </c>
      <c r="AV31" s="77">
        <v>0.71299999999999997</v>
      </c>
      <c r="AW31" s="76">
        <v>0.42299999999999999</v>
      </c>
      <c r="AX31" s="76">
        <v>0.36799999999999999</v>
      </c>
      <c r="AY31" s="76">
        <v>0.29599999999999999</v>
      </c>
      <c r="AZ31" s="76">
        <v>0.19500000000000001</v>
      </c>
      <c r="BA31" s="76">
        <v>0.14699999999999999</v>
      </c>
      <c r="BB31" s="76">
        <v>9.9000000000000005E-2</v>
      </c>
      <c r="BC31" s="76">
        <v>7.9000000000000001E-2</v>
      </c>
      <c r="BD31" s="76">
        <v>41.19</v>
      </c>
      <c r="BE31" s="76">
        <v>29.19</v>
      </c>
      <c r="BF31" s="76">
        <v>6.8</v>
      </c>
      <c r="BG31" s="76">
        <v>17.350000000000001</v>
      </c>
      <c r="BH31" s="76">
        <v>36.15</v>
      </c>
    </row>
    <row r="32" spans="1:60" x14ac:dyDescent="0.2">
      <c r="A32" s="71">
        <v>29</v>
      </c>
      <c r="B32" s="72">
        <v>285</v>
      </c>
      <c r="C32" s="73">
        <v>306.39999999999998</v>
      </c>
      <c r="D32" s="78">
        <v>215.7</v>
      </c>
      <c r="E32" s="78">
        <v>231.9</v>
      </c>
      <c r="F32" s="78">
        <v>229.2</v>
      </c>
      <c r="G32" s="78">
        <v>246.1</v>
      </c>
      <c r="H32" s="78">
        <v>270.8</v>
      </c>
      <c r="I32" s="78">
        <v>287.7</v>
      </c>
      <c r="J32" s="78">
        <v>309.10000000000002</v>
      </c>
      <c r="K32" s="78">
        <v>326</v>
      </c>
      <c r="L32" s="78">
        <v>264.2</v>
      </c>
      <c r="M32" s="78">
        <v>284</v>
      </c>
      <c r="N32" s="78">
        <v>204.6</v>
      </c>
      <c r="O32" s="73">
        <v>220</v>
      </c>
      <c r="P32" s="73">
        <v>279.58</v>
      </c>
      <c r="Q32" s="73">
        <v>295.10000000000002</v>
      </c>
      <c r="R32" s="73">
        <v>270.10000000000002</v>
      </c>
      <c r="S32" s="73">
        <v>285</v>
      </c>
      <c r="T32" s="73">
        <v>248.3</v>
      </c>
      <c r="U32" s="73">
        <v>261.5</v>
      </c>
      <c r="V32" s="73">
        <v>227.5</v>
      </c>
      <c r="W32" s="73">
        <v>239.1</v>
      </c>
      <c r="X32" s="73">
        <v>210.8</v>
      </c>
      <c r="Y32" s="73">
        <v>221.2</v>
      </c>
      <c r="Z32" s="73">
        <v>202.4</v>
      </c>
      <c r="AA32" s="73">
        <v>212.2</v>
      </c>
      <c r="AB32" s="74">
        <v>69.89</v>
      </c>
      <c r="AC32" s="75">
        <v>0.75</v>
      </c>
      <c r="AD32" s="76">
        <v>0.188</v>
      </c>
      <c r="AE32" s="76">
        <v>7.5</v>
      </c>
      <c r="AF32" s="76">
        <v>4.51</v>
      </c>
      <c r="AG32" s="76">
        <v>17.05</v>
      </c>
      <c r="AH32" s="76">
        <v>23.91</v>
      </c>
      <c r="AI32" s="76">
        <v>4.7</v>
      </c>
      <c r="AJ32" s="76">
        <v>6.51</v>
      </c>
      <c r="AK32" s="76">
        <v>18.100000000000001</v>
      </c>
      <c r="AL32" s="76">
        <v>26.9</v>
      </c>
      <c r="AM32" s="76">
        <v>11.63</v>
      </c>
      <c r="AN32" s="77">
        <v>0.92100000000000004</v>
      </c>
      <c r="AO32" s="77">
        <v>0.871</v>
      </c>
      <c r="AP32" s="77">
        <v>0.57099999999999995</v>
      </c>
      <c r="AQ32" s="77">
        <v>0.26100000000000001</v>
      </c>
      <c r="AR32" s="77">
        <v>8.3000000000000004E-2</v>
      </c>
      <c r="AS32" s="77">
        <v>4.2000000000000003E-2</v>
      </c>
      <c r="AT32" s="77">
        <v>8.1000000000000003E-2</v>
      </c>
      <c r="AU32" s="77">
        <v>7.6999999999999999E-2</v>
      </c>
      <c r="AV32" s="77">
        <v>0.745</v>
      </c>
      <c r="AW32" s="76">
        <v>0.435</v>
      </c>
      <c r="AX32" s="76">
        <v>0.377</v>
      </c>
      <c r="AY32" s="76">
        <v>0.30099999999999999</v>
      </c>
      <c r="AZ32" s="76">
        <v>0.19900000000000001</v>
      </c>
      <c r="BA32" s="76">
        <v>0.15</v>
      </c>
      <c r="BB32" s="76">
        <v>0.1</v>
      </c>
      <c r="BC32" s="76">
        <v>0.08</v>
      </c>
      <c r="BD32" s="76">
        <v>41.88</v>
      </c>
      <c r="BE32" s="76">
        <v>29.67</v>
      </c>
      <c r="BF32" s="76">
        <v>6.8</v>
      </c>
      <c r="BG32" s="76">
        <v>17.350000000000001</v>
      </c>
      <c r="BH32" s="76">
        <v>36.15</v>
      </c>
    </row>
    <row r="33" spans="1:60" x14ac:dyDescent="0.2">
      <c r="A33" s="71">
        <v>30</v>
      </c>
      <c r="B33" s="72">
        <v>285</v>
      </c>
      <c r="C33" s="73">
        <v>306.39999999999998</v>
      </c>
      <c r="D33" s="78">
        <v>215.7</v>
      </c>
      <c r="E33" s="78">
        <v>231.9</v>
      </c>
      <c r="F33" s="78">
        <v>229.2</v>
      </c>
      <c r="G33" s="78">
        <v>246.1</v>
      </c>
      <c r="H33" s="78">
        <v>270.8</v>
      </c>
      <c r="I33" s="78">
        <v>287.7</v>
      </c>
      <c r="J33" s="78">
        <v>309.10000000000002</v>
      </c>
      <c r="K33" s="78">
        <v>326</v>
      </c>
      <c r="L33" s="78">
        <v>264.2</v>
      </c>
      <c r="M33" s="78">
        <v>284</v>
      </c>
      <c r="N33" s="78">
        <v>204.6</v>
      </c>
      <c r="O33" s="73">
        <v>220</v>
      </c>
      <c r="P33" s="73">
        <v>279.58</v>
      </c>
      <c r="Q33" s="73">
        <v>295.10000000000002</v>
      </c>
      <c r="R33" s="73">
        <v>270.10000000000002</v>
      </c>
      <c r="S33" s="73">
        <v>285</v>
      </c>
      <c r="T33" s="73">
        <v>248.3</v>
      </c>
      <c r="U33" s="73">
        <v>261.5</v>
      </c>
      <c r="V33" s="73">
        <v>227.5</v>
      </c>
      <c r="W33" s="73">
        <v>239.1</v>
      </c>
      <c r="X33" s="73">
        <v>210.8</v>
      </c>
      <c r="Y33" s="73">
        <v>221.2</v>
      </c>
      <c r="Z33" s="73">
        <v>202.4</v>
      </c>
      <c r="AA33" s="73">
        <v>212.2</v>
      </c>
      <c r="AB33" s="74">
        <v>71.069999999999993</v>
      </c>
      <c r="AC33" s="75">
        <v>0.75</v>
      </c>
      <c r="AD33" s="76">
        <v>0.19400000000000001</v>
      </c>
      <c r="AE33" s="76">
        <v>7.5</v>
      </c>
      <c r="AF33" s="76">
        <v>4.51</v>
      </c>
      <c r="AG33" s="76">
        <v>17.05</v>
      </c>
      <c r="AH33" s="76">
        <v>23.91</v>
      </c>
      <c r="AI33" s="76">
        <v>4.7</v>
      </c>
      <c r="AJ33" s="76">
        <v>6.51</v>
      </c>
      <c r="AK33" s="76">
        <v>18.100000000000001</v>
      </c>
      <c r="AL33" s="76">
        <v>26.9</v>
      </c>
      <c r="AM33" s="76">
        <v>11.63</v>
      </c>
      <c r="AN33" s="77">
        <v>0.95699999999999996</v>
      </c>
      <c r="AO33" s="77">
        <v>0.90600000000000003</v>
      </c>
      <c r="AP33" s="77">
        <v>0.59299999999999997</v>
      </c>
      <c r="AQ33" s="77">
        <v>0.27</v>
      </c>
      <c r="AR33" s="77">
        <v>8.5999999999999993E-2</v>
      </c>
      <c r="AS33" s="77">
        <v>4.3999999999999997E-2</v>
      </c>
      <c r="AT33" s="77">
        <v>8.5000000000000006E-2</v>
      </c>
      <c r="AU33" s="77">
        <v>0.08</v>
      </c>
      <c r="AV33" s="77">
        <v>0.77700000000000002</v>
      </c>
      <c r="AW33" s="76">
        <v>0.44800000000000001</v>
      </c>
      <c r="AX33" s="76">
        <v>0.38600000000000001</v>
      </c>
      <c r="AY33" s="76">
        <v>0.30599999999999999</v>
      </c>
      <c r="AZ33" s="76">
        <v>0.20200000000000001</v>
      </c>
      <c r="BA33" s="76">
        <v>0.152</v>
      </c>
      <c r="BB33" s="76">
        <v>0.10199999999999999</v>
      </c>
      <c r="BC33" s="76">
        <v>8.2000000000000003E-2</v>
      </c>
      <c r="BD33" s="76">
        <v>42.6</v>
      </c>
      <c r="BE33" s="76">
        <v>30.17</v>
      </c>
      <c r="BF33" s="76">
        <v>6.8</v>
      </c>
      <c r="BG33" s="76">
        <v>17.350000000000001</v>
      </c>
      <c r="BH33" s="76">
        <v>36.15</v>
      </c>
    </row>
    <row r="34" spans="1:60" x14ac:dyDescent="0.2">
      <c r="A34" s="71">
        <v>31</v>
      </c>
      <c r="B34" s="72">
        <v>285</v>
      </c>
      <c r="C34" s="73">
        <v>306.39999999999998</v>
      </c>
      <c r="D34" s="78">
        <v>215.7</v>
      </c>
      <c r="E34" s="78">
        <v>231.9</v>
      </c>
      <c r="F34" s="43">
        <v>229.2</v>
      </c>
      <c r="G34" s="43">
        <v>246.1</v>
      </c>
      <c r="H34" s="43">
        <v>270.8</v>
      </c>
      <c r="I34" s="43">
        <v>287.7</v>
      </c>
      <c r="J34" s="43">
        <v>309.10000000000002</v>
      </c>
      <c r="K34" s="43">
        <v>326</v>
      </c>
      <c r="L34" s="78">
        <v>264.2</v>
      </c>
      <c r="M34" s="78">
        <v>284</v>
      </c>
      <c r="N34" s="78">
        <v>204.6</v>
      </c>
      <c r="O34" s="73">
        <v>220</v>
      </c>
      <c r="P34" s="73">
        <v>280</v>
      </c>
      <c r="Q34" s="73">
        <v>295.60000000000002</v>
      </c>
      <c r="R34" s="73">
        <v>270.60000000000002</v>
      </c>
      <c r="S34" s="73">
        <v>285.5</v>
      </c>
      <c r="T34" s="73">
        <v>248.8</v>
      </c>
      <c r="U34" s="73">
        <v>262</v>
      </c>
      <c r="V34" s="73">
        <v>228</v>
      </c>
      <c r="W34" s="73">
        <v>239.6</v>
      </c>
      <c r="X34" s="73">
        <v>211.3</v>
      </c>
      <c r="Y34" s="73">
        <v>221.7</v>
      </c>
      <c r="Z34" s="73">
        <v>202.9</v>
      </c>
      <c r="AA34" s="73">
        <v>212.7</v>
      </c>
      <c r="AB34" s="74">
        <v>72.2</v>
      </c>
      <c r="AC34" s="75">
        <v>0.75</v>
      </c>
      <c r="AD34" s="76">
        <v>0.2</v>
      </c>
      <c r="AE34" s="76">
        <v>7.5</v>
      </c>
      <c r="AF34" s="76">
        <v>4.51</v>
      </c>
      <c r="AG34" s="76">
        <v>17.05</v>
      </c>
      <c r="AH34" s="76">
        <v>23.91</v>
      </c>
      <c r="AI34" s="76">
        <v>4.7</v>
      </c>
      <c r="AJ34" s="76">
        <v>6.51</v>
      </c>
      <c r="AK34" s="76">
        <v>18.100000000000001</v>
      </c>
      <c r="AL34" s="76">
        <v>33.1</v>
      </c>
      <c r="AM34" s="76">
        <v>11.63</v>
      </c>
      <c r="AN34" s="77">
        <v>0.995</v>
      </c>
      <c r="AO34" s="77">
        <v>0.94199999999999995</v>
      </c>
      <c r="AP34" s="77">
        <v>0.61599999999999999</v>
      </c>
      <c r="AQ34" s="77">
        <v>0.28000000000000003</v>
      </c>
      <c r="AR34" s="77">
        <v>8.8999999999999996E-2</v>
      </c>
      <c r="AS34" s="77">
        <v>4.4999999999999998E-2</v>
      </c>
      <c r="AT34" s="77">
        <v>8.7999999999999995E-2</v>
      </c>
      <c r="AU34" s="77">
        <v>8.3000000000000004E-2</v>
      </c>
      <c r="AV34" s="77">
        <v>0.81100000000000005</v>
      </c>
      <c r="AW34" s="76">
        <v>0.46</v>
      </c>
      <c r="AX34" s="76">
        <v>0.39600000000000002</v>
      </c>
      <c r="AY34" s="76">
        <v>0.312</v>
      </c>
      <c r="AZ34" s="76">
        <v>0.20599999999999999</v>
      </c>
      <c r="BA34" s="76">
        <v>0.155</v>
      </c>
      <c r="BB34" s="76">
        <v>0.10299999999999999</v>
      </c>
      <c r="BC34" s="76">
        <v>8.3000000000000004E-2</v>
      </c>
      <c r="BD34" s="76">
        <v>43.34</v>
      </c>
      <c r="BE34" s="76">
        <v>30.7</v>
      </c>
      <c r="BF34" s="76">
        <v>7.7</v>
      </c>
      <c r="BG34" s="76">
        <v>20.46</v>
      </c>
      <c r="BH34" s="76">
        <v>42.53</v>
      </c>
    </row>
    <row r="35" spans="1:60" x14ac:dyDescent="0.2">
      <c r="A35" s="71">
        <v>32</v>
      </c>
      <c r="B35" s="72">
        <v>285</v>
      </c>
      <c r="C35" s="73">
        <v>306.39999999999998</v>
      </c>
      <c r="D35" s="78">
        <v>215.7</v>
      </c>
      <c r="E35" s="78">
        <v>231.9</v>
      </c>
      <c r="F35" s="78">
        <v>229.2</v>
      </c>
      <c r="G35" s="78">
        <v>246.1</v>
      </c>
      <c r="H35" s="78">
        <v>270.8</v>
      </c>
      <c r="I35" s="78">
        <v>287.7</v>
      </c>
      <c r="J35" s="78">
        <v>309.10000000000002</v>
      </c>
      <c r="K35" s="78">
        <v>326</v>
      </c>
      <c r="L35" s="78">
        <v>264.2</v>
      </c>
      <c r="M35" s="78">
        <v>284</v>
      </c>
      <c r="N35" s="78">
        <v>204.6</v>
      </c>
      <c r="O35" s="73">
        <v>220</v>
      </c>
      <c r="P35" s="73">
        <v>280</v>
      </c>
      <c r="Q35" s="73">
        <v>295.60000000000002</v>
      </c>
      <c r="R35" s="73">
        <v>270.60000000000002</v>
      </c>
      <c r="S35" s="73">
        <v>285.5</v>
      </c>
      <c r="T35" s="73">
        <v>248.8</v>
      </c>
      <c r="U35" s="73">
        <v>262</v>
      </c>
      <c r="V35" s="73">
        <v>228</v>
      </c>
      <c r="W35" s="73">
        <v>239.6</v>
      </c>
      <c r="X35" s="73">
        <v>211.3</v>
      </c>
      <c r="Y35" s="73">
        <v>221.7</v>
      </c>
      <c r="Z35" s="73">
        <v>202.9</v>
      </c>
      <c r="AA35" s="73">
        <v>212.7</v>
      </c>
      <c r="AB35" s="74">
        <v>73.290000000000006</v>
      </c>
      <c r="AC35" s="75">
        <v>0.75</v>
      </c>
      <c r="AD35" s="76">
        <v>0.20499999999999999</v>
      </c>
      <c r="AE35" s="76">
        <v>7.5</v>
      </c>
      <c r="AF35" s="76">
        <v>4.51</v>
      </c>
      <c r="AG35" s="76">
        <v>17.05</v>
      </c>
      <c r="AH35" s="76">
        <v>23.91</v>
      </c>
      <c r="AI35" s="76">
        <v>4.7</v>
      </c>
      <c r="AJ35" s="76">
        <v>6.51</v>
      </c>
      <c r="AK35" s="76">
        <v>18.100000000000001</v>
      </c>
      <c r="AL35" s="76">
        <v>33.1</v>
      </c>
      <c r="AM35" s="76">
        <v>11.63</v>
      </c>
      <c r="AN35" s="77">
        <v>1.036</v>
      </c>
      <c r="AO35" s="77">
        <v>0.98</v>
      </c>
      <c r="AP35" s="77">
        <v>0.64100000000000001</v>
      </c>
      <c r="AQ35" s="77">
        <v>0.29099999999999998</v>
      </c>
      <c r="AR35" s="77">
        <v>9.1999999999999998E-2</v>
      </c>
      <c r="AS35" s="77">
        <v>4.7E-2</v>
      </c>
      <c r="AT35" s="77">
        <v>9.1999999999999998E-2</v>
      </c>
      <c r="AU35" s="77">
        <v>8.5999999999999993E-2</v>
      </c>
      <c r="AV35" s="77">
        <v>0.84599999999999997</v>
      </c>
      <c r="AW35" s="76">
        <v>0.47399999999999998</v>
      </c>
      <c r="AX35" s="76">
        <v>0.40600000000000003</v>
      </c>
      <c r="AY35" s="76">
        <v>0.317</v>
      </c>
      <c r="AZ35" s="76">
        <v>0.20899999999999999</v>
      </c>
      <c r="BA35" s="76">
        <v>0.157</v>
      </c>
      <c r="BB35" s="76">
        <v>0.105</v>
      </c>
      <c r="BC35" s="76">
        <v>8.4000000000000005E-2</v>
      </c>
      <c r="BD35" s="76">
        <v>44.11</v>
      </c>
      <c r="BE35" s="76">
        <v>31.24</v>
      </c>
      <c r="BF35" s="76">
        <v>7.7</v>
      </c>
      <c r="BG35" s="76">
        <v>20.46</v>
      </c>
      <c r="BH35" s="76">
        <v>42.53</v>
      </c>
    </row>
    <row r="36" spans="1:60" x14ac:dyDescent="0.2">
      <c r="A36" s="71">
        <v>33</v>
      </c>
      <c r="B36" s="72">
        <v>285</v>
      </c>
      <c r="C36" s="73">
        <v>306.39999999999998</v>
      </c>
      <c r="D36" s="78">
        <v>215.7</v>
      </c>
      <c r="E36" s="78">
        <v>231.9</v>
      </c>
      <c r="F36" s="78">
        <v>229.2</v>
      </c>
      <c r="G36" s="78">
        <v>246.1</v>
      </c>
      <c r="H36" s="78">
        <v>270.8</v>
      </c>
      <c r="I36" s="78">
        <v>287.7</v>
      </c>
      <c r="J36" s="78">
        <v>309.10000000000002</v>
      </c>
      <c r="K36" s="78">
        <v>326</v>
      </c>
      <c r="L36" s="78">
        <v>264.2</v>
      </c>
      <c r="M36" s="78">
        <v>284</v>
      </c>
      <c r="N36" s="78">
        <v>204.6</v>
      </c>
      <c r="O36" s="73">
        <v>220</v>
      </c>
      <c r="P36" s="73">
        <v>280</v>
      </c>
      <c r="Q36" s="73">
        <v>295.60000000000002</v>
      </c>
      <c r="R36" s="73">
        <v>270.60000000000002</v>
      </c>
      <c r="S36" s="73">
        <v>285.5</v>
      </c>
      <c r="T36" s="73">
        <v>248.8</v>
      </c>
      <c r="U36" s="73">
        <v>262</v>
      </c>
      <c r="V36" s="73">
        <v>228</v>
      </c>
      <c r="W36" s="73">
        <v>239.6</v>
      </c>
      <c r="X36" s="73">
        <v>211.3</v>
      </c>
      <c r="Y36" s="73">
        <v>221.7</v>
      </c>
      <c r="Z36" s="73">
        <v>202.9</v>
      </c>
      <c r="AA36" s="73">
        <v>212.7</v>
      </c>
      <c r="AB36" s="74">
        <v>74.34</v>
      </c>
      <c r="AC36" s="75">
        <v>0.75</v>
      </c>
      <c r="AD36" s="76">
        <v>0.21199999999999999</v>
      </c>
      <c r="AE36" s="76">
        <v>7.5</v>
      </c>
      <c r="AF36" s="76">
        <v>4.51</v>
      </c>
      <c r="AG36" s="76">
        <v>17.05</v>
      </c>
      <c r="AH36" s="76">
        <v>23.91</v>
      </c>
      <c r="AI36" s="76">
        <v>4.7</v>
      </c>
      <c r="AJ36" s="76">
        <v>6.51</v>
      </c>
      <c r="AK36" s="76">
        <v>18.100000000000001</v>
      </c>
      <c r="AL36" s="76">
        <v>33.1</v>
      </c>
      <c r="AM36" s="76">
        <v>11.63</v>
      </c>
      <c r="AN36" s="77">
        <v>1.0780000000000001</v>
      </c>
      <c r="AO36" s="77">
        <v>1.0209999999999999</v>
      </c>
      <c r="AP36" s="77">
        <v>0.66700000000000004</v>
      </c>
      <c r="AQ36" s="77">
        <v>0.30199999999999999</v>
      </c>
      <c r="AR36" s="77">
        <v>9.5000000000000001E-2</v>
      </c>
      <c r="AS36" s="77">
        <v>4.9000000000000002E-2</v>
      </c>
      <c r="AT36" s="77">
        <v>9.6000000000000002E-2</v>
      </c>
      <c r="AU36" s="77">
        <v>0.09</v>
      </c>
      <c r="AV36" s="77">
        <v>0.88300000000000001</v>
      </c>
      <c r="AW36" s="76">
        <v>0.48699999999999999</v>
      </c>
      <c r="AX36" s="76">
        <v>0.41599999999999998</v>
      </c>
      <c r="AY36" s="76">
        <v>0.32300000000000001</v>
      </c>
      <c r="AZ36" s="76">
        <v>0.21299999999999999</v>
      </c>
      <c r="BA36" s="76">
        <v>0.16</v>
      </c>
      <c r="BB36" s="76">
        <v>0.107</v>
      </c>
      <c r="BC36" s="76">
        <v>8.5000000000000006E-2</v>
      </c>
      <c r="BD36" s="76">
        <v>44.91</v>
      </c>
      <c r="BE36" s="76">
        <v>31.8</v>
      </c>
      <c r="BF36" s="76">
        <v>7.7</v>
      </c>
      <c r="BG36" s="76">
        <v>20.46</v>
      </c>
      <c r="BH36" s="76">
        <v>42.53</v>
      </c>
    </row>
    <row r="37" spans="1:60" x14ac:dyDescent="0.2">
      <c r="A37" s="71">
        <v>34</v>
      </c>
      <c r="B37" s="72">
        <v>285</v>
      </c>
      <c r="C37" s="73">
        <v>306.39999999999998</v>
      </c>
      <c r="D37" s="78">
        <v>215.7</v>
      </c>
      <c r="E37" s="78">
        <v>231.9</v>
      </c>
      <c r="F37" s="78">
        <v>229.2</v>
      </c>
      <c r="G37" s="78">
        <v>246.1</v>
      </c>
      <c r="H37" s="78">
        <v>270.8</v>
      </c>
      <c r="I37" s="78">
        <v>287.7</v>
      </c>
      <c r="J37" s="78">
        <v>309.10000000000002</v>
      </c>
      <c r="K37" s="78">
        <v>326</v>
      </c>
      <c r="L37" s="78">
        <v>264.2</v>
      </c>
      <c r="M37" s="78">
        <v>284</v>
      </c>
      <c r="N37" s="78">
        <v>204.6</v>
      </c>
      <c r="O37" s="73">
        <v>220</v>
      </c>
      <c r="P37" s="73">
        <v>280</v>
      </c>
      <c r="Q37" s="73">
        <v>295.60000000000002</v>
      </c>
      <c r="R37" s="73">
        <v>270.60000000000002</v>
      </c>
      <c r="S37" s="73">
        <v>285.5</v>
      </c>
      <c r="T37" s="73">
        <v>248.8</v>
      </c>
      <c r="U37" s="73">
        <v>262</v>
      </c>
      <c r="V37" s="73">
        <v>228</v>
      </c>
      <c r="W37" s="73">
        <v>239.6</v>
      </c>
      <c r="X37" s="73">
        <v>211.3</v>
      </c>
      <c r="Y37" s="73">
        <v>221.7</v>
      </c>
      <c r="Z37" s="73">
        <v>202.9</v>
      </c>
      <c r="AA37" s="73">
        <v>212.7</v>
      </c>
      <c r="AB37" s="74">
        <v>75.36</v>
      </c>
      <c r="AC37" s="75">
        <v>0.75</v>
      </c>
      <c r="AD37" s="76">
        <v>0.218</v>
      </c>
      <c r="AE37" s="76">
        <v>7.5</v>
      </c>
      <c r="AF37" s="76">
        <v>4.51</v>
      </c>
      <c r="AG37" s="76">
        <v>17.05</v>
      </c>
      <c r="AH37" s="76">
        <v>23.91</v>
      </c>
      <c r="AI37" s="76">
        <v>4.7</v>
      </c>
      <c r="AJ37" s="76">
        <v>6.51</v>
      </c>
      <c r="AK37" s="76">
        <v>18.100000000000001</v>
      </c>
      <c r="AL37" s="76">
        <v>33.1</v>
      </c>
      <c r="AM37" s="76">
        <v>11.63</v>
      </c>
      <c r="AN37" s="77">
        <v>1.123</v>
      </c>
      <c r="AO37" s="77">
        <v>1.0629999999999999</v>
      </c>
      <c r="AP37" s="77">
        <v>0.69499999999999995</v>
      </c>
      <c r="AQ37" s="77">
        <v>0.315</v>
      </c>
      <c r="AR37" s="77">
        <v>9.9000000000000005E-2</v>
      </c>
      <c r="AS37" s="77">
        <v>5.0999999999999997E-2</v>
      </c>
      <c r="AT37" s="77">
        <v>0.1</v>
      </c>
      <c r="AU37" s="77">
        <v>9.4E-2</v>
      </c>
      <c r="AV37" s="77">
        <v>0.92100000000000004</v>
      </c>
      <c r="AW37" s="76">
        <v>0.5</v>
      </c>
      <c r="AX37" s="76">
        <v>0.42699999999999999</v>
      </c>
      <c r="AY37" s="76">
        <v>0.32900000000000001</v>
      </c>
      <c r="AZ37" s="76">
        <v>0.216</v>
      </c>
      <c r="BA37" s="76">
        <v>0.16300000000000001</v>
      </c>
      <c r="BB37" s="76">
        <v>0.108</v>
      </c>
      <c r="BC37" s="76">
        <v>8.6999999999999994E-2</v>
      </c>
      <c r="BD37" s="76">
        <v>45.74</v>
      </c>
      <c r="BE37" s="76">
        <v>32.380000000000003</v>
      </c>
      <c r="BF37" s="76">
        <v>7.7</v>
      </c>
      <c r="BG37" s="76">
        <v>20.46</v>
      </c>
      <c r="BH37" s="76">
        <v>42.53</v>
      </c>
    </row>
    <row r="38" spans="1:60" x14ac:dyDescent="0.2">
      <c r="A38" s="71">
        <v>35</v>
      </c>
      <c r="B38" s="72">
        <v>285</v>
      </c>
      <c r="C38" s="73">
        <v>306.39999999999998</v>
      </c>
      <c r="D38" s="78">
        <v>215.7</v>
      </c>
      <c r="E38" s="78">
        <v>231.9</v>
      </c>
      <c r="F38" s="78">
        <v>229.2</v>
      </c>
      <c r="G38" s="78">
        <v>246.1</v>
      </c>
      <c r="H38" s="78">
        <v>270.8</v>
      </c>
      <c r="I38" s="78">
        <v>287.7</v>
      </c>
      <c r="J38" s="78">
        <v>309.10000000000002</v>
      </c>
      <c r="K38" s="78">
        <v>326</v>
      </c>
      <c r="L38" s="78">
        <v>264.2</v>
      </c>
      <c r="M38" s="78">
        <v>284</v>
      </c>
      <c r="N38" s="78">
        <v>204.6</v>
      </c>
      <c r="O38" s="73">
        <v>220</v>
      </c>
      <c r="P38" s="73">
        <v>280</v>
      </c>
      <c r="Q38" s="73">
        <v>295.60000000000002</v>
      </c>
      <c r="R38" s="73">
        <v>270.60000000000002</v>
      </c>
      <c r="S38" s="73">
        <v>285.5</v>
      </c>
      <c r="T38" s="73">
        <v>248.8</v>
      </c>
      <c r="U38" s="73">
        <v>262</v>
      </c>
      <c r="V38" s="73">
        <v>228</v>
      </c>
      <c r="W38" s="73">
        <v>239.6</v>
      </c>
      <c r="X38" s="73">
        <v>211.3</v>
      </c>
      <c r="Y38" s="73">
        <v>221.7</v>
      </c>
      <c r="Z38" s="73">
        <v>202.9</v>
      </c>
      <c r="AA38" s="73">
        <v>212.7</v>
      </c>
      <c r="AB38" s="74">
        <v>76.36</v>
      </c>
      <c r="AC38" s="75">
        <v>0.75</v>
      </c>
      <c r="AD38" s="76">
        <v>0.224</v>
      </c>
      <c r="AE38" s="76">
        <v>7.5</v>
      </c>
      <c r="AF38" s="76">
        <v>4.51</v>
      </c>
      <c r="AG38" s="76">
        <v>17.05</v>
      </c>
      <c r="AH38" s="76">
        <v>23.91</v>
      </c>
      <c r="AI38" s="76">
        <v>4.7</v>
      </c>
      <c r="AJ38" s="76">
        <v>6.51</v>
      </c>
      <c r="AK38" s="76">
        <v>18.100000000000001</v>
      </c>
      <c r="AL38" s="76">
        <v>33.1</v>
      </c>
      <c r="AM38" s="76">
        <v>11.63</v>
      </c>
      <c r="AN38" s="77">
        <v>1.17</v>
      </c>
      <c r="AO38" s="77">
        <v>1.1080000000000001</v>
      </c>
      <c r="AP38" s="77">
        <v>0.72299999999999998</v>
      </c>
      <c r="AQ38" s="77">
        <v>0.32700000000000001</v>
      </c>
      <c r="AR38" s="77">
        <v>0.10299999999999999</v>
      </c>
      <c r="AS38" s="77">
        <v>5.2999999999999999E-2</v>
      </c>
      <c r="AT38" s="77">
        <v>0.104</v>
      </c>
      <c r="AU38" s="77">
        <v>9.8000000000000004E-2</v>
      </c>
      <c r="AV38" s="77">
        <v>0.96099999999999997</v>
      </c>
      <c r="AW38" s="76">
        <v>0.51400000000000001</v>
      </c>
      <c r="AX38" s="76">
        <v>0.437</v>
      </c>
      <c r="AY38" s="76">
        <v>0.33500000000000002</v>
      </c>
      <c r="AZ38" s="76">
        <v>0.22</v>
      </c>
      <c r="BA38" s="76">
        <v>0.16500000000000001</v>
      </c>
      <c r="BB38" s="76">
        <v>0.11</v>
      </c>
      <c r="BC38" s="76">
        <v>8.7999999999999995E-2</v>
      </c>
      <c r="BD38" s="76">
        <v>46.6</v>
      </c>
      <c r="BE38" s="76">
        <v>32.99</v>
      </c>
      <c r="BF38" s="76">
        <v>7.7</v>
      </c>
      <c r="BG38" s="76">
        <v>20.46</v>
      </c>
      <c r="BH38" s="76">
        <v>42.53</v>
      </c>
    </row>
    <row r="39" spans="1:60" x14ac:dyDescent="0.2">
      <c r="A39" s="71">
        <v>36</v>
      </c>
      <c r="B39" s="72">
        <v>285</v>
      </c>
      <c r="C39" s="73">
        <v>306.39999999999998</v>
      </c>
      <c r="D39" s="78">
        <v>215.7</v>
      </c>
      <c r="E39" s="78">
        <v>231.9</v>
      </c>
      <c r="F39" s="78">
        <v>229.2</v>
      </c>
      <c r="G39" s="78">
        <v>246.1</v>
      </c>
      <c r="H39" s="78">
        <v>270.8</v>
      </c>
      <c r="I39" s="78">
        <v>287.7</v>
      </c>
      <c r="J39" s="78">
        <v>309.10000000000002</v>
      </c>
      <c r="K39" s="78">
        <v>326</v>
      </c>
      <c r="L39" s="78">
        <v>264.2</v>
      </c>
      <c r="M39" s="78">
        <v>284</v>
      </c>
      <c r="N39" s="78">
        <v>204.6</v>
      </c>
      <c r="O39" s="73">
        <v>220</v>
      </c>
      <c r="P39" s="73">
        <v>284.10000000000002</v>
      </c>
      <c r="Q39" s="73">
        <v>300</v>
      </c>
      <c r="R39" s="73">
        <v>274.60000000000002</v>
      </c>
      <c r="S39" s="73">
        <v>289.8</v>
      </c>
      <c r="T39" s="73">
        <v>252.3</v>
      </c>
      <c r="U39" s="73">
        <v>265.8</v>
      </c>
      <c r="V39" s="73">
        <v>231.1</v>
      </c>
      <c r="W39" s="73">
        <v>243</v>
      </c>
      <c r="X39" s="73">
        <v>214.1</v>
      </c>
      <c r="Y39" s="73">
        <v>224.7</v>
      </c>
      <c r="Z39" s="73">
        <v>205.7</v>
      </c>
      <c r="AA39" s="73">
        <v>215.7</v>
      </c>
      <c r="AB39" s="74">
        <v>77.34</v>
      </c>
      <c r="AC39" s="75">
        <v>0.75</v>
      </c>
      <c r="AD39" s="76">
        <v>0.23100000000000001</v>
      </c>
      <c r="AE39" s="76">
        <v>7.5</v>
      </c>
      <c r="AF39" s="76">
        <v>4.51</v>
      </c>
      <c r="AG39" s="76">
        <v>17.05</v>
      </c>
      <c r="AH39" s="76">
        <v>23.91</v>
      </c>
      <c r="AI39" s="76">
        <v>4.7</v>
      </c>
      <c r="AJ39" s="76">
        <v>6.51</v>
      </c>
      <c r="AK39" s="76">
        <v>18.100000000000001</v>
      </c>
      <c r="AL39" s="76">
        <v>39.200000000000003</v>
      </c>
      <c r="AM39" s="76">
        <v>11.63</v>
      </c>
      <c r="AN39" s="77">
        <v>1.2190000000000001</v>
      </c>
      <c r="AO39" s="77">
        <v>1.1539999999999999</v>
      </c>
      <c r="AP39" s="77">
        <v>0.754</v>
      </c>
      <c r="AQ39" s="77">
        <v>0.34100000000000003</v>
      </c>
      <c r="AR39" s="77">
        <v>0.107</v>
      </c>
      <c r="AS39" s="77">
        <v>5.5E-2</v>
      </c>
      <c r="AT39" s="77">
        <v>0.108</v>
      </c>
      <c r="AU39" s="77">
        <v>0.10199999999999999</v>
      </c>
      <c r="AV39" s="77">
        <v>1.0029999999999999</v>
      </c>
      <c r="AW39" s="76">
        <v>0.52900000000000003</v>
      </c>
      <c r="AX39" s="76">
        <v>0.44800000000000001</v>
      </c>
      <c r="AY39" s="76">
        <v>0.34200000000000003</v>
      </c>
      <c r="AZ39" s="76">
        <v>0.22500000000000001</v>
      </c>
      <c r="BA39" s="76">
        <v>0.16800000000000001</v>
      </c>
      <c r="BB39" s="76">
        <v>0.112</v>
      </c>
      <c r="BC39" s="76">
        <v>0.09</v>
      </c>
      <c r="BD39" s="76">
        <v>47.5</v>
      </c>
      <c r="BE39" s="76">
        <v>33.619999999999997</v>
      </c>
      <c r="BF39" s="76">
        <v>8.5</v>
      </c>
      <c r="BG39" s="76">
        <v>23.16</v>
      </c>
      <c r="BH39" s="76">
        <v>48.05</v>
      </c>
    </row>
    <row r="40" spans="1:60" x14ac:dyDescent="0.2">
      <c r="A40" s="71">
        <v>37</v>
      </c>
      <c r="B40" s="72">
        <v>285</v>
      </c>
      <c r="C40" s="73">
        <v>306.39999999999998</v>
      </c>
      <c r="D40" s="78">
        <v>215.7</v>
      </c>
      <c r="E40" s="78">
        <v>231.9</v>
      </c>
      <c r="F40" s="78">
        <v>229.2</v>
      </c>
      <c r="G40" s="78">
        <v>246.1</v>
      </c>
      <c r="H40" s="78">
        <v>270.8</v>
      </c>
      <c r="I40" s="78">
        <v>287.7</v>
      </c>
      <c r="J40" s="78">
        <v>309.10000000000002</v>
      </c>
      <c r="K40" s="78">
        <v>326</v>
      </c>
      <c r="L40" s="78">
        <v>264.2</v>
      </c>
      <c r="M40" s="78">
        <v>284</v>
      </c>
      <c r="N40" s="78">
        <v>204.6</v>
      </c>
      <c r="O40" s="73">
        <v>220</v>
      </c>
      <c r="P40" s="73">
        <v>284.10000000000002</v>
      </c>
      <c r="Q40" s="73">
        <v>300</v>
      </c>
      <c r="R40" s="73">
        <v>274.60000000000002</v>
      </c>
      <c r="S40" s="73">
        <v>289.8</v>
      </c>
      <c r="T40" s="73">
        <v>252.3</v>
      </c>
      <c r="U40" s="73">
        <v>265.8</v>
      </c>
      <c r="V40" s="73">
        <v>231.1</v>
      </c>
      <c r="W40" s="73">
        <v>243</v>
      </c>
      <c r="X40" s="73">
        <v>214.1</v>
      </c>
      <c r="Y40" s="73">
        <v>224.7</v>
      </c>
      <c r="Z40" s="73">
        <v>205.7</v>
      </c>
      <c r="AA40" s="73">
        <v>215.7</v>
      </c>
      <c r="AB40" s="74">
        <v>78.3</v>
      </c>
      <c r="AC40" s="75">
        <v>0.75</v>
      </c>
      <c r="AD40" s="76">
        <v>0.23799999999999999</v>
      </c>
      <c r="AE40" s="76">
        <v>7.5</v>
      </c>
      <c r="AF40" s="76">
        <v>4.51</v>
      </c>
      <c r="AG40" s="76">
        <v>17.05</v>
      </c>
      <c r="AH40" s="76">
        <v>23.91</v>
      </c>
      <c r="AI40" s="76">
        <v>4.7</v>
      </c>
      <c r="AJ40" s="76">
        <v>6.51</v>
      </c>
      <c r="AK40" s="76">
        <v>18.100000000000001</v>
      </c>
      <c r="AL40" s="76">
        <v>39.200000000000003</v>
      </c>
      <c r="AM40" s="76">
        <v>11.63</v>
      </c>
      <c r="AN40" s="77">
        <v>1.27</v>
      </c>
      <c r="AO40" s="77">
        <v>1.202</v>
      </c>
      <c r="AP40" s="77">
        <v>0.78500000000000003</v>
      </c>
      <c r="AQ40" s="77">
        <v>0.35499999999999998</v>
      </c>
      <c r="AR40" s="77">
        <v>0.111</v>
      </c>
      <c r="AS40" s="77">
        <v>5.8000000000000003E-2</v>
      </c>
      <c r="AT40" s="77">
        <v>0.113</v>
      </c>
      <c r="AU40" s="77">
        <v>0.106</v>
      </c>
      <c r="AV40" s="77">
        <v>1.0469999999999999</v>
      </c>
      <c r="AW40" s="76">
        <v>0.54300000000000004</v>
      </c>
      <c r="AX40" s="76">
        <v>0.46</v>
      </c>
      <c r="AY40" s="76">
        <v>0.34899999999999998</v>
      </c>
      <c r="AZ40" s="76">
        <v>0.22900000000000001</v>
      </c>
      <c r="BA40" s="76">
        <v>0.17199999999999999</v>
      </c>
      <c r="BB40" s="76">
        <v>0.114</v>
      </c>
      <c r="BC40" s="76">
        <v>9.0999999999999998E-2</v>
      </c>
      <c r="BD40" s="76">
        <v>48.44</v>
      </c>
      <c r="BE40" s="76">
        <v>34.28</v>
      </c>
      <c r="BF40" s="76">
        <v>8.5</v>
      </c>
      <c r="BG40" s="76">
        <v>23.16</v>
      </c>
      <c r="BH40" s="76">
        <v>48.05</v>
      </c>
    </row>
    <row r="41" spans="1:60" x14ac:dyDescent="0.2">
      <c r="A41" s="71">
        <v>38</v>
      </c>
      <c r="B41" s="72">
        <v>285</v>
      </c>
      <c r="C41" s="73">
        <v>306.39999999999998</v>
      </c>
      <c r="D41" s="78">
        <v>215.7</v>
      </c>
      <c r="E41" s="78">
        <v>231.9</v>
      </c>
      <c r="F41" s="78">
        <v>229.2</v>
      </c>
      <c r="G41" s="78">
        <v>246.1</v>
      </c>
      <c r="H41" s="78">
        <v>270.8</v>
      </c>
      <c r="I41" s="78">
        <v>287.7</v>
      </c>
      <c r="J41" s="78">
        <v>309.10000000000002</v>
      </c>
      <c r="K41" s="78">
        <v>326</v>
      </c>
      <c r="L41" s="78">
        <v>264.2</v>
      </c>
      <c r="M41" s="78">
        <v>284</v>
      </c>
      <c r="N41" s="78">
        <v>204.6</v>
      </c>
      <c r="O41" s="73">
        <v>220</v>
      </c>
      <c r="P41" s="73">
        <v>284.10000000000002</v>
      </c>
      <c r="Q41" s="73">
        <v>300</v>
      </c>
      <c r="R41" s="73">
        <v>274.60000000000002</v>
      </c>
      <c r="S41" s="73">
        <v>289.8</v>
      </c>
      <c r="T41" s="73">
        <v>252.3</v>
      </c>
      <c r="U41" s="73">
        <v>265.8</v>
      </c>
      <c r="V41" s="73">
        <v>231.1</v>
      </c>
      <c r="W41" s="73">
        <v>243</v>
      </c>
      <c r="X41" s="73">
        <v>214.1</v>
      </c>
      <c r="Y41" s="73">
        <v>224.7</v>
      </c>
      <c r="Z41" s="73">
        <v>205.7</v>
      </c>
      <c r="AA41" s="73">
        <v>215.7</v>
      </c>
      <c r="AB41" s="74">
        <v>79.260000000000005</v>
      </c>
      <c r="AC41" s="75">
        <v>0.75</v>
      </c>
      <c r="AD41" s="76">
        <v>0.245</v>
      </c>
      <c r="AE41" s="76">
        <v>7.5</v>
      </c>
      <c r="AF41" s="76">
        <v>4.51</v>
      </c>
      <c r="AG41" s="76">
        <v>17.05</v>
      </c>
      <c r="AH41" s="76">
        <v>23.91</v>
      </c>
      <c r="AI41" s="76">
        <v>4.7</v>
      </c>
      <c r="AJ41" s="76">
        <v>6.51</v>
      </c>
      <c r="AK41" s="76">
        <v>18.100000000000001</v>
      </c>
      <c r="AL41" s="76">
        <v>39.200000000000003</v>
      </c>
      <c r="AM41" s="76">
        <v>11.63</v>
      </c>
      <c r="AN41" s="77">
        <v>1.323</v>
      </c>
      <c r="AO41" s="77">
        <v>1.2529999999999999</v>
      </c>
      <c r="AP41" s="77">
        <v>0.81799999999999995</v>
      </c>
      <c r="AQ41" s="77">
        <v>0.37</v>
      </c>
      <c r="AR41" s="77">
        <v>0.11600000000000001</v>
      </c>
      <c r="AS41" s="77">
        <v>0.06</v>
      </c>
      <c r="AT41" s="77">
        <v>0.11799999999999999</v>
      </c>
      <c r="AU41" s="77">
        <v>0.111</v>
      </c>
      <c r="AV41" s="77">
        <v>1.0920000000000001</v>
      </c>
      <c r="AW41" s="76">
        <v>0.55900000000000005</v>
      </c>
      <c r="AX41" s="76">
        <v>0.47099999999999997</v>
      </c>
      <c r="AY41" s="76">
        <v>0.35599999999999998</v>
      </c>
      <c r="AZ41" s="76">
        <v>0.23300000000000001</v>
      </c>
      <c r="BA41" s="76">
        <v>0.17499999999999999</v>
      </c>
      <c r="BB41" s="76">
        <v>0.11600000000000001</v>
      </c>
      <c r="BC41" s="76">
        <v>9.2999999999999999E-2</v>
      </c>
      <c r="BD41" s="76">
        <v>49.42</v>
      </c>
      <c r="BE41" s="76">
        <v>34.97</v>
      </c>
      <c r="BF41" s="76">
        <v>8.5</v>
      </c>
      <c r="BG41" s="76">
        <v>23.16</v>
      </c>
      <c r="BH41" s="76">
        <v>48.05</v>
      </c>
    </row>
    <row r="42" spans="1:60" x14ac:dyDescent="0.2">
      <c r="A42" s="71">
        <v>39</v>
      </c>
      <c r="B42" s="72">
        <v>285</v>
      </c>
      <c r="C42" s="73">
        <v>306.39999999999998</v>
      </c>
      <c r="D42" s="78">
        <v>215.7</v>
      </c>
      <c r="E42" s="78">
        <v>231.9</v>
      </c>
      <c r="F42" s="78">
        <v>229.2</v>
      </c>
      <c r="G42" s="78">
        <v>246.1</v>
      </c>
      <c r="H42" s="78">
        <v>270.8</v>
      </c>
      <c r="I42" s="78">
        <v>287.7</v>
      </c>
      <c r="J42" s="78">
        <v>309.10000000000002</v>
      </c>
      <c r="K42" s="78">
        <v>326</v>
      </c>
      <c r="L42" s="78">
        <v>264.2</v>
      </c>
      <c r="M42" s="78">
        <v>284</v>
      </c>
      <c r="N42" s="78">
        <v>204.6</v>
      </c>
      <c r="O42" s="73">
        <v>220</v>
      </c>
      <c r="P42" s="73">
        <v>284.10000000000002</v>
      </c>
      <c r="Q42" s="73">
        <v>300</v>
      </c>
      <c r="R42" s="73">
        <v>274.60000000000002</v>
      </c>
      <c r="S42" s="73">
        <v>289.8</v>
      </c>
      <c r="T42" s="73">
        <v>252.3</v>
      </c>
      <c r="U42" s="73">
        <v>265.8</v>
      </c>
      <c r="V42" s="73">
        <v>231.1</v>
      </c>
      <c r="W42" s="73">
        <v>243</v>
      </c>
      <c r="X42" s="73">
        <v>214.1</v>
      </c>
      <c r="Y42" s="73">
        <v>224.7</v>
      </c>
      <c r="Z42" s="73">
        <v>205.7</v>
      </c>
      <c r="AA42" s="73">
        <v>215.7</v>
      </c>
      <c r="AB42" s="74">
        <v>80.19</v>
      </c>
      <c r="AC42" s="75">
        <v>0.75</v>
      </c>
      <c r="AD42" s="76">
        <v>0.252</v>
      </c>
      <c r="AE42" s="76">
        <v>7.5</v>
      </c>
      <c r="AF42" s="76">
        <v>4.51</v>
      </c>
      <c r="AG42" s="76">
        <v>17.05</v>
      </c>
      <c r="AH42" s="76">
        <v>23.91</v>
      </c>
      <c r="AI42" s="76">
        <v>4.7</v>
      </c>
      <c r="AJ42" s="76">
        <v>6.51</v>
      </c>
      <c r="AK42" s="76">
        <v>18.100000000000001</v>
      </c>
      <c r="AL42" s="76">
        <v>39.200000000000003</v>
      </c>
      <c r="AM42" s="76">
        <v>11.63</v>
      </c>
      <c r="AN42" s="77">
        <v>1.379</v>
      </c>
      <c r="AO42" s="77">
        <v>1.306</v>
      </c>
      <c r="AP42" s="77">
        <v>0.85299999999999998</v>
      </c>
      <c r="AQ42" s="77">
        <v>0.38500000000000001</v>
      </c>
      <c r="AR42" s="77">
        <v>0.121</v>
      </c>
      <c r="AS42" s="77">
        <v>6.3E-2</v>
      </c>
      <c r="AT42" s="77">
        <v>0.123</v>
      </c>
      <c r="AU42" s="77">
        <v>0.115</v>
      </c>
      <c r="AV42" s="77">
        <v>1.1399999999999999</v>
      </c>
      <c r="AW42" s="76">
        <v>0.57499999999999996</v>
      </c>
      <c r="AX42" s="76">
        <v>0.48399999999999999</v>
      </c>
      <c r="AY42" s="76">
        <v>0.36399999999999999</v>
      </c>
      <c r="AZ42" s="76">
        <v>0.23799999999999999</v>
      </c>
      <c r="BA42" s="76">
        <v>0.17799999999999999</v>
      </c>
      <c r="BB42" s="76">
        <v>0.11799999999999999</v>
      </c>
      <c r="BC42" s="76">
        <v>9.4E-2</v>
      </c>
      <c r="BD42" s="76">
        <v>50.44</v>
      </c>
      <c r="BE42" s="76">
        <v>35.69</v>
      </c>
      <c r="BF42" s="76">
        <v>8.5</v>
      </c>
      <c r="BG42" s="76">
        <v>23.16</v>
      </c>
      <c r="BH42" s="76">
        <v>48.05</v>
      </c>
    </row>
    <row r="43" spans="1:60" x14ac:dyDescent="0.2">
      <c r="A43" s="71">
        <v>40</v>
      </c>
      <c r="B43" s="72">
        <v>285</v>
      </c>
      <c r="C43" s="73">
        <v>306.39999999999998</v>
      </c>
      <c r="D43" s="78">
        <v>215.7</v>
      </c>
      <c r="E43" s="78">
        <v>231.9</v>
      </c>
      <c r="F43" s="78">
        <v>229.2</v>
      </c>
      <c r="G43" s="78">
        <v>246.1</v>
      </c>
      <c r="H43" s="78">
        <v>270.8</v>
      </c>
      <c r="I43" s="78">
        <v>287.7</v>
      </c>
      <c r="J43" s="78">
        <v>309.10000000000002</v>
      </c>
      <c r="K43" s="78">
        <v>326</v>
      </c>
      <c r="L43" s="78">
        <v>264.2</v>
      </c>
      <c r="M43" s="78">
        <v>284</v>
      </c>
      <c r="N43" s="78">
        <v>204.6</v>
      </c>
      <c r="O43" s="73">
        <v>220</v>
      </c>
      <c r="P43" s="73">
        <v>284.10000000000002</v>
      </c>
      <c r="Q43" s="73">
        <v>300</v>
      </c>
      <c r="R43" s="73">
        <v>274.60000000000002</v>
      </c>
      <c r="S43" s="73">
        <v>289.8</v>
      </c>
      <c r="T43" s="73">
        <v>252.3</v>
      </c>
      <c r="U43" s="73">
        <v>265.8</v>
      </c>
      <c r="V43" s="73">
        <v>231.1</v>
      </c>
      <c r="W43" s="73">
        <v>243</v>
      </c>
      <c r="X43" s="73">
        <v>214.1</v>
      </c>
      <c r="Y43" s="73">
        <v>224.7</v>
      </c>
      <c r="Z43" s="73">
        <v>205.7</v>
      </c>
      <c r="AA43" s="73">
        <v>215.7</v>
      </c>
      <c r="AB43" s="74">
        <v>81.13</v>
      </c>
      <c r="AC43" s="75">
        <v>0.75</v>
      </c>
      <c r="AD43" s="76">
        <v>0.26</v>
      </c>
      <c r="AE43" s="76">
        <v>7.5</v>
      </c>
      <c r="AF43" s="76">
        <v>4.51</v>
      </c>
      <c r="AG43" s="76">
        <v>17.05</v>
      </c>
      <c r="AH43" s="76">
        <v>23.91</v>
      </c>
      <c r="AI43" s="76">
        <v>4.7</v>
      </c>
      <c r="AJ43" s="76">
        <v>6.51</v>
      </c>
      <c r="AK43" s="76">
        <v>18.100000000000001</v>
      </c>
      <c r="AL43" s="76">
        <v>39.200000000000003</v>
      </c>
      <c r="AM43" s="76">
        <v>11.63</v>
      </c>
      <c r="AN43" s="77">
        <v>1.4370000000000001</v>
      </c>
      <c r="AO43" s="77">
        <v>1.361</v>
      </c>
      <c r="AP43" s="77">
        <v>0.88900000000000001</v>
      </c>
      <c r="AQ43" s="77">
        <v>0.40100000000000002</v>
      </c>
      <c r="AR43" s="77">
        <v>0.126</v>
      </c>
      <c r="AS43" s="77">
        <v>6.5000000000000002E-2</v>
      </c>
      <c r="AT43" s="77">
        <v>0.128</v>
      </c>
      <c r="AU43" s="77">
        <v>0.12</v>
      </c>
      <c r="AV43" s="77">
        <v>1.19</v>
      </c>
      <c r="AW43" s="76">
        <v>0.59099999999999997</v>
      </c>
      <c r="AX43" s="76">
        <v>0.497</v>
      </c>
      <c r="AY43" s="76">
        <v>0.372</v>
      </c>
      <c r="AZ43" s="76">
        <v>0.24299999999999999</v>
      </c>
      <c r="BA43" s="76">
        <v>0.182</v>
      </c>
      <c r="BB43" s="76">
        <v>0.12</v>
      </c>
      <c r="BC43" s="76">
        <v>9.6000000000000002E-2</v>
      </c>
      <c r="BD43" s="76">
        <v>51.52</v>
      </c>
      <c r="BE43" s="76">
        <v>36.450000000000003</v>
      </c>
      <c r="BF43" s="76">
        <v>8.5</v>
      </c>
      <c r="BG43" s="76">
        <v>23.16</v>
      </c>
      <c r="BH43" s="76">
        <v>48.05</v>
      </c>
    </row>
    <row r="44" spans="1:60" x14ac:dyDescent="0.2">
      <c r="A44" s="71">
        <v>41</v>
      </c>
      <c r="B44" s="72">
        <v>285</v>
      </c>
      <c r="C44" s="73">
        <v>306.39999999999998</v>
      </c>
      <c r="D44" s="78">
        <v>215.7</v>
      </c>
      <c r="E44" s="78">
        <v>231.9</v>
      </c>
      <c r="F44" s="43">
        <v>229.2</v>
      </c>
      <c r="G44" s="43">
        <v>246.1</v>
      </c>
      <c r="H44" s="43">
        <v>270.8</v>
      </c>
      <c r="I44" s="43">
        <v>287.7</v>
      </c>
      <c r="J44" s="43">
        <v>309.10000000000002</v>
      </c>
      <c r="K44" s="43">
        <v>326</v>
      </c>
      <c r="L44" s="78">
        <v>264.2</v>
      </c>
      <c r="M44" s="78">
        <v>284</v>
      </c>
      <c r="N44" s="78">
        <v>204.6</v>
      </c>
      <c r="O44" s="73">
        <v>220</v>
      </c>
      <c r="P44" s="73">
        <v>301.3</v>
      </c>
      <c r="Q44" s="73">
        <v>318.5</v>
      </c>
      <c r="R44" s="73">
        <v>291</v>
      </c>
      <c r="S44" s="73">
        <v>307.39999999999998</v>
      </c>
      <c r="T44" s="73">
        <v>267</v>
      </c>
      <c r="U44" s="73">
        <v>281.60000000000002</v>
      </c>
      <c r="V44" s="73">
        <v>244.1</v>
      </c>
      <c r="W44" s="73">
        <v>256.89999999999998</v>
      </c>
      <c r="X44" s="73">
        <v>225.8</v>
      </c>
      <c r="Y44" s="73">
        <v>237.3</v>
      </c>
      <c r="Z44" s="73">
        <v>216.6</v>
      </c>
      <c r="AA44" s="73">
        <v>227.4</v>
      </c>
      <c r="AB44" s="74">
        <v>82.07</v>
      </c>
      <c r="AC44" s="75">
        <v>0.75</v>
      </c>
      <c r="AD44" s="76">
        <v>0.26700000000000002</v>
      </c>
      <c r="AE44" s="76">
        <v>7.5</v>
      </c>
      <c r="AF44" s="76">
        <v>4.51</v>
      </c>
      <c r="AG44" s="76">
        <v>17.05</v>
      </c>
      <c r="AH44" s="76">
        <v>23.91</v>
      </c>
      <c r="AI44" s="76">
        <v>4.7</v>
      </c>
      <c r="AJ44" s="76">
        <v>6.51</v>
      </c>
      <c r="AK44" s="76">
        <v>18.100000000000001</v>
      </c>
      <c r="AL44" s="76">
        <v>40.229999999999997</v>
      </c>
      <c r="AM44" s="76">
        <v>11.63</v>
      </c>
      <c r="AN44" s="77">
        <v>1.498</v>
      </c>
      <c r="AO44" s="77">
        <v>1.419</v>
      </c>
      <c r="AP44" s="77">
        <v>0.92600000000000005</v>
      </c>
      <c r="AQ44" s="77">
        <v>0.41799999999999998</v>
      </c>
      <c r="AR44" s="77">
        <v>0.13100000000000001</v>
      </c>
      <c r="AS44" s="77">
        <v>6.8000000000000005E-2</v>
      </c>
      <c r="AT44" s="77">
        <v>0.13400000000000001</v>
      </c>
      <c r="AU44" s="77">
        <v>0.125</v>
      </c>
      <c r="AV44" s="77">
        <v>1.2430000000000001</v>
      </c>
      <c r="AW44" s="76">
        <v>0.60699999999999998</v>
      </c>
      <c r="AX44" s="76">
        <v>0.51</v>
      </c>
      <c r="AY44" s="76">
        <v>0.38</v>
      </c>
      <c r="AZ44" s="76">
        <v>0.248</v>
      </c>
      <c r="BA44" s="76">
        <v>0.185</v>
      </c>
      <c r="BB44" s="76">
        <v>0.122</v>
      </c>
      <c r="BC44" s="76">
        <v>9.8000000000000004E-2</v>
      </c>
      <c r="BD44" s="76">
        <v>52.64</v>
      </c>
      <c r="BE44" s="76">
        <v>37.24</v>
      </c>
      <c r="BF44" s="76">
        <v>9</v>
      </c>
      <c r="BG44" s="76">
        <v>26.2</v>
      </c>
      <c r="BH44" s="76">
        <v>54.27</v>
      </c>
    </row>
    <row r="45" spans="1:60" x14ac:dyDescent="0.2">
      <c r="A45" s="71">
        <v>42</v>
      </c>
      <c r="B45" s="72">
        <v>285</v>
      </c>
      <c r="C45" s="73">
        <v>306.39999999999998</v>
      </c>
      <c r="D45" s="78">
        <v>215.7</v>
      </c>
      <c r="E45" s="78">
        <v>231.9</v>
      </c>
      <c r="F45" s="78">
        <v>229.2</v>
      </c>
      <c r="G45" s="78">
        <v>246.1</v>
      </c>
      <c r="H45" s="78">
        <v>270.8</v>
      </c>
      <c r="I45" s="78">
        <v>287.7</v>
      </c>
      <c r="J45" s="78">
        <v>309.10000000000002</v>
      </c>
      <c r="K45" s="78">
        <v>326</v>
      </c>
      <c r="L45" s="78">
        <v>264.2</v>
      </c>
      <c r="M45" s="78">
        <v>284</v>
      </c>
      <c r="N45" s="78">
        <v>204.6</v>
      </c>
      <c r="O45" s="73">
        <v>220</v>
      </c>
      <c r="P45" s="73">
        <v>301.3</v>
      </c>
      <c r="Q45" s="73">
        <v>318.5</v>
      </c>
      <c r="R45" s="73">
        <v>291</v>
      </c>
      <c r="S45" s="73">
        <v>307.39999999999998</v>
      </c>
      <c r="T45" s="73">
        <v>267</v>
      </c>
      <c r="U45" s="73">
        <v>281.60000000000002</v>
      </c>
      <c r="V45" s="73">
        <v>244.1</v>
      </c>
      <c r="W45" s="73">
        <v>256.89999999999998</v>
      </c>
      <c r="X45" s="73">
        <v>225.8</v>
      </c>
      <c r="Y45" s="73">
        <v>237.3</v>
      </c>
      <c r="Z45" s="73">
        <v>216.6</v>
      </c>
      <c r="AA45" s="73">
        <v>227.4</v>
      </c>
      <c r="AB45" s="74">
        <v>83.01</v>
      </c>
      <c r="AC45" s="75">
        <v>0.75</v>
      </c>
      <c r="AD45" s="76">
        <v>0.27600000000000002</v>
      </c>
      <c r="AE45" s="76">
        <v>7.5</v>
      </c>
      <c r="AF45" s="76">
        <v>4.51</v>
      </c>
      <c r="AG45" s="76">
        <v>17.05</v>
      </c>
      <c r="AH45" s="76">
        <v>23.91</v>
      </c>
      <c r="AI45" s="76">
        <v>4.7</v>
      </c>
      <c r="AJ45" s="76">
        <v>6.51</v>
      </c>
      <c r="AK45" s="76">
        <v>18.100000000000001</v>
      </c>
      <c r="AL45" s="76">
        <v>40.229999999999997</v>
      </c>
      <c r="AM45" s="76">
        <v>11.63</v>
      </c>
      <c r="AN45" s="77">
        <v>1.5620000000000001</v>
      </c>
      <c r="AO45" s="77">
        <v>1.4790000000000001</v>
      </c>
      <c r="AP45" s="77">
        <v>0.96599999999999997</v>
      </c>
      <c r="AQ45" s="77">
        <v>0.436</v>
      </c>
      <c r="AR45" s="77">
        <v>0.13600000000000001</v>
      </c>
      <c r="AS45" s="77">
        <v>7.0999999999999994E-2</v>
      </c>
      <c r="AT45" s="77">
        <v>0.13900000000000001</v>
      </c>
      <c r="AU45" s="77">
        <v>0.13100000000000001</v>
      </c>
      <c r="AV45" s="77">
        <v>1.298</v>
      </c>
      <c r="AW45" s="76">
        <v>0.625</v>
      </c>
      <c r="AX45" s="76">
        <v>0.52300000000000002</v>
      </c>
      <c r="AY45" s="76">
        <v>0.38800000000000001</v>
      </c>
      <c r="AZ45" s="76">
        <v>0.253</v>
      </c>
      <c r="BA45" s="76">
        <v>0.189</v>
      </c>
      <c r="BB45" s="76">
        <v>0.125</v>
      </c>
      <c r="BC45" s="76">
        <v>0.1</v>
      </c>
      <c r="BD45" s="76">
        <v>53.82</v>
      </c>
      <c r="BE45" s="76">
        <v>38.07</v>
      </c>
      <c r="BF45" s="76">
        <v>9</v>
      </c>
      <c r="BG45" s="76">
        <v>26.2</v>
      </c>
      <c r="BH45" s="76">
        <v>54.27</v>
      </c>
    </row>
    <row r="46" spans="1:60" x14ac:dyDescent="0.2">
      <c r="A46" s="71">
        <v>43</v>
      </c>
      <c r="B46" s="72">
        <v>285</v>
      </c>
      <c r="C46" s="73">
        <v>306.39999999999998</v>
      </c>
      <c r="D46" s="78">
        <v>215.7</v>
      </c>
      <c r="E46" s="78">
        <v>231.9</v>
      </c>
      <c r="F46" s="78">
        <v>229.2</v>
      </c>
      <c r="G46" s="78">
        <v>246.1</v>
      </c>
      <c r="H46" s="78">
        <v>270.8</v>
      </c>
      <c r="I46" s="78">
        <v>287.7</v>
      </c>
      <c r="J46" s="78">
        <v>309.10000000000002</v>
      </c>
      <c r="K46" s="78">
        <v>326</v>
      </c>
      <c r="L46" s="78">
        <v>264.2</v>
      </c>
      <c r="M46" s="78">
        <v>284</v>
      </c>
      <c r="N46" s="78">
        <v>204.6</v>
      </c>
      <c r="O46" s="73">
        <v>220</v>
      </c>
      <c r="P46" s="73">
        <v>301.3</v>
      </c>
      <c r="Q46" s="73">
        <v>318.5</v>
      </c>
      <c r="R46" s="73">
        <v>291</v>
      </c>
      <c r="S46" s="73">
        <v>307.39999999999998</v>
      </c>
      <c r="T46" s="73">
        <v>267</v>
      </c>
      <c r="U46" s="73">
        <v>281.60000000000002</v>
      </c>
      <c r="V46" s="73">
        <v>244.1</v>
      </c>
      <c r="W46" s="73">
        <v>256.89999999999998</v>
      </c>
      <c r="X46" s="73">
        <v>225.8</v>
      </c>
      <c r="Y46" s="73">
        <v>237.3</v>
      </c>
      <c r="Z46" s="73">
        <v>216.6</v>
      </c>
      <c r="AA46" s="73">
        <v>227.4</v>
      </c>
      <c r="AB46" s="74">
        <v>83.95</v>
      </c>
      <c r="AC46" s="75">
        <v>0.75</v>
      </c>
      <c r="AD46" s="76">
        <v>0.28399999999999997</v>
      </c>
      <c r="AE46" s="76">
        <v>7.5</v>
      </c>
      <c r="AF46" s="76">
        <v>4.51</v>
      </c>
      <c r="AG46" s="76">
        <v>17.05</v>
      </c>
      <c r="AH46" s="76">
        <v>23.91</v>
      </c>
      <c r="AI46" s="76">
        <v>4.7</v>
      </c>
      <c r="AJ46" s="76">
        <v>6.51</v>
      </c>
      <c r="AK46" s="76">
        <v>18.100000000000001</v>
      </c>
      <c r="AL46" s="76">
        <v>40.229999999999997</v>
      </c>
      <c r="AM46" s="76">
        <v>11.63</v>
      </c>
      <c r="AN46" s="77">
        <v>1.6279999999999999</v>
      </c>
      <c r="AO46" s="77">
        <v>1.542</v>
      </c>
      <c r="AP46" s="77">
        <v>1.0069999999999999</v>
      </c>
      <c r="AQ46" s="77">
        <v>0.45500000000000002</v>
      </c>
      <c r="AR46" s="77">
        <v>0.14199999999999999</v>
      </c>
      <c r="AS46" s="77">
        <v>7.3999999999999996E-2</v>
      </c>
      <c r="AT46" s="77">
        <v>0.14499999999999999</v>
      </c>
      <c r="AU46" s="77">
        <v>0.13600000000000001</v>
      </c>
      <c r="AV46" s="77">
        <v>1.357</v>
      </c>
      <c r="AW46" s="76">
        <v>0.64300000000000002</v>
      </c>
      <c r="AX46" s="76">
        <v>0.53700000000000003</v>
      </c>
      <c r="AY46" s="76">
        <v>0.39700000000000002</v>
      </c>
      <c r="AZ46" s="76">
        <v>0.25800000000000001</v>
      </c>
      <c r="BA46" s="76">
        <v>0.193</v>
      </c>
      <c r="BB46" s="76">
        <v>0.127</v>
      </c>
      <c r="BC46" s="76">
        <v>0.10100000000000001</v>
      </c>
      <c r="BD46" s="76">
        <v>55.05</v>
      </c>
      <c r="BE46" s="76">
        <v>38.94</v>
      </c>
      <c r="BF46" s="76">
        <v>9</v>
      </c>
      <c r="BG46" s="76">
        <v>26.2</v>
      </c>
      <c r="BH46" s="76">
        <v>54.27</v>
      </c>
    </row>
    <row r="47" spans="1:60" x14ac:dyDescent="0.2">
      <c r="A47" s="71">
        <v>44</v>
      </c>
      <c r="B47" s="72">
        <v>285</v>
      </c>
      <c r="C47" s="73">
        <v>306.39999999999998</v>
      </c>
      <c r="D47" s="78">
        <v>215.7</v>
      </c>
      <c r="E47" s="78">
        <v>231.9</v>
      </c>
      <c r="F47" s="78">
        <v>229.2</v>
      </c>
      <c r="G47" s="78">
        <v>246.1</v>
      </c>
      <c r="H47" s="78">
        <v>270.8</v>
      </c>
      <c r="I47" s="78">
        <v>287.7</v>
      </c>
      <c r="J47" s="78">
        <v>309.10000000000002</v>
      </c>
      <c r="K47" s="78">
        <v>326</v>
      </c>
      <c r="L47" s="78">
        <v>264.2</v>
      </c>
      <c r="M47" s="78">
        <v>284</v>
      </c>
      <c r="N47" s="78">
        <v>204.6</v>
      </c>
      <c r="O47" s="73">
        <v>220</v>
      </c>
      <c r="P47" s="73">
        <v>301.3</v>
      </c>
      <c r="Q47" s="73">
        <v>318.5</v>
      </c>
      <c r="R47" s="73">
        <v>291</v>
      </c>
      <c r="S47" s="73">
        <v>307.39999999999998</v>
      </c>
      <c r="T47" s="73">
        <v>267</v>
      </c>
      <c r="U47" s="73">
        <v>281.60000000000002</v>
      </c>
      <c r="V47" s="73">
        <v>244.1</v>
      </c>
      <c r="W47" s="73">
        <v>256.89999999999998</v>
      </c>
      <c r="X47" s="73">
        <v>225.8</v>
      </c>
      <c r="Y47" s="73">
        <v>237.3</v>
      </c>
      <c r="Z47" s="73">
        <v>216.6</v>
      </c>
      <c r="AA47" s="73">
        <v>227.4</v>
      </c>
      <c r="AB47" s="74">
        <v>84.89</v>
      </c>
      <c r="AC47" s="75">
        <v>0.75</v>
      </c>
      <c r="AD47" s="76">
        <v>0.29299999999999998</v>
      </c>
      <c r="AE47" s="76">
        <v>7.5</v>
      </c>
      <c r="AF47" s="76">
        <v>4.51</v>
      </c>
      <c r="AG47" s="76">
        <v>17.05</v>
      </c>
      <c r="AH47" s="76">
        <v>23.91</v>
      </c>
      <c r="AI47" s="76">
        <v>4.7</v>
      </c>
      <c r="AJ47" s="76">
        <v>6.51</v>
      </c>
      <c r="AK47" s="76">
        <v>18.100000000000001</v>
      </c>
      <c r="AL47" s="76">
        <v>40.229999999999997</v>
      </c>
      <c r="AM47" s="76">
        <v>11.63</v>
      </c>
      <c r="AN47" s="77">
        <v>1.698</v>
      </c>
      <c r="AO47" s="77">
        <v>1.6080000000000001</v>
      </c>
      <c r="AP47" s="77">
        <v>1.05</v>
      </c>
      <c r="AQ47" s="77">
        <v>0.47399999999999998</v>
      </c>
      <c r="AR47" s="77">
        <v>0.14799999999999999</v>
      </c>
      <c r="AS47" s="77">
        <v>7.6999999999999999E-2</v>
      </c>
      <c r="AT47" s="77">
        <v>0.152</v>
      </c>
      <c r="AU47" s="77">
        <v>0.14199999999999999</v>
      </c>
      <c r="AV47" s="77">
        <v>1.4179999999999999</v>
      </c>
      <c r="AW47" s="76">
        <v>0.66200000000000003</v>
      </c>
      <c r="AX47" s="76">
        <v>0.55200000000000005</v>
      </c>
      <c r="AY47" s="76">
        <v>0.40600000000000003</v>
      </c>
      <c r="AZ47" s="76">
        <v>0.26400000000000001</v>
      </c>
      <c r="BA47" s="76">
        <v>0.19700000000000001</v>
      </c>
      <c r="BB47" s="76">
        <v>0.129</v>
      </c>
      <c r="BC47" s="76">
        <v>0.10299999999999999</v>
      </c>
      <c r="BD47" s="76">
        <v>56.35</v>
      </c>
      <c r="BE47" s="76">
        <v>39.85</v>
      </c>
      <c r="BF47" s="76">
        <v>9</v>
      </c>
      <c r="BG47" s="76">
        <v>26.2</v>
      </c>
      <c r="BH47" s="76">
        <v>54.27</v>
      </c>
    </row>
    <row r="48" spans="1:60" x14ac:dyDescent="0.2">
      <c r="A48" s="71">
        <v>45</v>
      </c>
      <c r="B48" s="72">
        <v>285</v>
      </c>
      <c r="C48" s="73">
        <v>306.39999999999998</v>
      </c>
      <c r="D48" s="78">
        <v>215.7</v>
      </c>
      <c r="E48" s="78">
        <v>231.9</v>
      </c>
      <c r="F48" s="78">
        <v>229.2</v>
      </c>
      <c r="G48" s="78">
        <v>246.1</v>
      </c>
      <c r="H48" s="78">
        <v>270.8</v>
      </c>
      <c r="I48" s="78">
        <v>287.7</v>
      </c>
      <c r="J48" s="78">
        <v>309.10000000000002</v>
      </c>
      <c r="K48" s="78">
        <v>326</v>
      </c>
      <c r="L48" s="78">
        <v>264.2</v>
      </c>
      <c r="M48" s="78">
        <v>284</v>
      </c>
      <c r="N48" s="78">
        <v>204.6</v>
      </c>
      <c r="O48" s="73">
        <v>220</v>
      </c>
      <c r="P48" s="73">
        <v>301.3</v>
      </c>
      <c r="Q48" s="73">
        <v>318.5</v>
      </c>
      <c r="R48" s="73">
        <v>291</v>
      </c>
      <c r="S48" s="73">
        <v>307.39999999999998</v>
      </c>
      <c r="T48" s="73">
        <v>267</v>
      </c>
      <c r="U48" s="73">
        <v>281.60000000000002</v>
      </c>
      <c r="V48" s="73">
        <v>244.1</v>
      </c>
      <c r="W48" s="73">
        <v>256.89999999999998</v>
      </c>
      <c r="X48" s="73">
        <v>225.8</v>
      </c>
      <c r="Y48" s="73">
        <v>237.3</v>
      </c>
      <c r="Z48" s="73">
        <v>216.6</v>
      </c>
      <c r="AA48" s="73">
        <v>227.4</v>
      </c>
      <c r="AB48" s="74">
        <v>85.82</v>
      </c>
      <c r="AC48" s="75">
        <v>0.75</v>
      </c>
      <c r="AD48" s="76">
        <v>0.30199999999999999</v>
      </c>
      <c r="AE48" s="76">
        <v>14.7</v>
      </c>
      <c r="AF48" s="76">
        <v>4.51</v>
      </c>
      <c r="AG48" s="76">
        <v>19.190000000000001</v>
      </c>
      <c r="AH48" s="76">
        <v>27</v>
      </c>
      <c r="AI48" s="76">
        <v>13.82</v>
      </c>
      <c r="AJ48" s="76">
        <v>19.170000000000002</v>
      </c>
      <c r="AK48" s="76">
        <v>35.26</v>
      </c>
      <c r="AL48" s="76">
        <v>40.229999999999997</v>
      </c>
      <c r="AM48" s="76">
        <v>10.51</v>
      </c>
      <c r="AN48" s="77">
        <v>1.7709999999999999</v>
      </c>
      <c r="AO48" s="77">
        <v>1.677</v>
      </c>
      <c r="AP48" s="77">
        <v>1.095</v>
      </c>
      <c r="AQ48" s="77">
        <v>0.49399999999999999</v>
      </c>
      <c r="AR48" s="77">
        <v>0.154</v>
      </c>
      <c r="AS48" s="77">
        <v>0.08</v>
      </c>
      <c r="AT48" s="77">
        <v>0.158</v>
      </c>
      <c r="AU48" s="77">
        <v>0.14799999999999999</v>
      </c>
      <c r="AV48" s="77">
        <v>1.4830000000000001</v>
      </c>
      <c r="AW48" s="76">
        <v>0.68100000000000005</v>
      </c>
      <c r="AX48" s="76">
        <v>0.56699999999999995</v>
      </c>
      <c r="AY48" s="76">
        <v>0.41499999999999998</v>
      </c>
      <c r="AZ48" s="76">
        <v>0.26900000000000002</v>
      </c>
      <c r="BA48" s="76">
        <v>0.20100000000000001</v>
      </c>
      <c r="BB48" s="76">
        <v>0.13100000000000001</v>
      </c>
      <c r="BC48" s="76">
        <v>0.105</v>
      </c>
      <c r="BD48" s="76">
        <v>57.71</v>
      </c>
      <c r="BE48" s="76">
        <v>40.81</v>
      </c>
      <c r="BF48" s="76">
        <v>9</v>
      </c>
      <c r="BG48" s="76">
        <v>26.2</v>
      </c>
      <c r="BH48" s="76">
        <v>54.27</v>
      </c>
    </row>
    <row r="49" spans="1:60" x14ac:dyDescent="0.2">
      <c r="A49" s="71">
        <v>46</v>
      </c>
      <c r="B49" s="72">
        <v>285</v>
      </c>
      <c r="C49" s="73">
        <v>306.39999999999998</v>
      </c>
      <c r="D49" s="78">
        <v>215.7</v>
      </c>
      <c r="E49" s="78">
        <v>231.9</v>
      </c>
      <c r="F49" s="43">
        <v>229.2</v>
      </c>
      <c r="G49" s="43">
        <v>246.1</v>
      </c>
      <c r="H49" s="43">
        <v>270.8</v>
      </c>
      <c r="I49" s="43">
        <v>287.7</v>
      </c>
      <c r="J49" s="43">
        <v>309.10000000000002</v>
      </c>
      <c r="K49" s="43">
        <v>326</v>
      </c>
      <c r="L49" s="78">
        <v>264.2</v>
      </c>
      <c r="M49" s="78">
        <v>284</v>
      </c>
      <c r="N49" s="78">
        <v>204.6</v>
      </c>
      <c r="O49" s="73">
        <v>220</v>
      </c>
      <c r="P49" s="73">
        <v>323.39999999999998</v>
      </c>
      <c r="Q49" s="73">
        <v>342.2</v>
      </c>
      <c r="R49" s="73">
        <v>312.2</v>
      </c>
      <c r="S49" s="73">
        <v>330.1</v>
      </c>
      <c r="T49" s="73">
        <v>286</v>
      </c>
      <c r="U49" s="73">
        <v>301.89999999999998</v>
      </c>
      <c r="V49" s="73">
        <v>261</v>
      </c>
      <c r="W49" s="73">
        <v>275</v>
      </c>
      <c r="X49" s="73">
        <v>251</v>
      </c>
      <c r="Y49" s="73">
        <v>253.5</v>
      </c>
      <c r="Z49" s="73">
        <v>231</v>
      </c>
      <c r="AA49" s="73">
        <v>242.8</v>
      </c>
      <c r="AB49" s="74">
        <v>86.74</v>
      </c>
      <c r="AC49" s="75">
        <v>0.75</v>
      </c>
      <c r="AD49" s="76">
        <v>0.311</v>
      </c>
      <c r="AE49" s="76">
        <v>14.7</v>
      </c>
      <c r="AF49" s="76">
        <v>4.51</v>
      </c>
      <c r="AG49" s="76">
        <v>20.260000000000002</v>
      </c>
      <c r="AH49" s="76">
        <v>28.54</v>
      </c>
      <c r="AI49" s="76">
        <v>13.82</v>
      </c>
      <c r="AJ49" s="76">
        <v>19.170000000000002</v>
      </c>
      <c r="AK49" s="76">
        <v>35.26</v>
      </c>
      <c r="AL49" s="76">
        <v>47.56</v>
      </c>
      <c r="AM49" s="76">
        <v>10.51</v>
      </c>
      <c r="AN49" s="77">
        <v>1.8480000000000001</v>
      </c>
      <c r="AO49" s="77">
        <v>1.75</v>
      </c>
      <c r="AP49" s="77">
        <v>1.1419999999999999</v>
      </c>
      <c r="AQ49" s="77">
        <v>0.51600000000000001</v>
      </c>
      <c r="AR49" s="77">
        <v>0.161</v>
      </c>
      <c r="AS49" s="77">
        <v>8.4000000000000005E-2</v>
      </c>
      <c r="AT49" s="77">
        <v>0.16500000000000001</v>
      </c>
      <c r="AU49" s="77">
        <v>0.155</v>
      </c>
      <c r="AV49" s="77">
        <v>1.552</v>
      </c>
      <c r="AW49" s="76">
        <v>0.70099999999999996</v>
      </c>
      <c r="AX49" s="76">
        <v>0.58199999999999996</v>
      </c>
      <c r="AY49" s="76">
        <v>0.42399999999999999</v>
      </c>
      <c r="AZ49" s="76">
        <v>0.27500000000000002</v>
      </c>
      <c r="BA49" s="76">
        <v>0.20399999999999999</v>
      </c>
      <c r="BB49" s="76">
        <v>0.13400000000000001</v>
      </c>
      <c r="BC49" s="76">
        <v>0.107</v>
      </c>
      <c r="BD49" s="76">
        <v>59.03</v>
      </c>
      <c r="BE49" s="76">
        <v>41.74</v>
      </c>
      <c r="BF49" s="76">
        <v>9</v>
      </c>
      <c r="BG49" s="76">
        <v>29.03</v>
      </c>
      <c r="BH49" s="76">
        <v>60.06</v>
      </c>
    </row>
    <row r="50" spans="1:60" x14ac:dyDescent="0.2">
      <c r="A50" s="71">
        <v>47</v>
      </c>
      <c r="B50" s="72">
        <v>285</v>
      </c>
      <c r="C50" s="73">
        <v>306.39999999999998</v>
      </c>
      <c r="D50" s="78">
        <v>215.7</v>
      </c>
      <c r="E50" s="78">
        <v>231.9</v>
      </c>
      <c r="F50" s="78">
        <v>229.2</v>
      </c>
      <c r="G50" s="78">
        <v>246.1</v>
      </c>
      <c r="H50" s="78">
        <v>270.8</v>
      </c>
      <c r="I50" s="78">
        <v>287.7</v>
      </c>
      <c r="J50" s="78">
        <v>309.10000000000002</v>
      </c>
      <c r="K50" s="78">
        <v>326</v>
      </c>
      <c r="L50" s="78">
        <v>264.2</v>
      </c>
      <c r="M50" s="78">
        <v>284</v>
      </c>
      <c r="N50" s="78">
        <v>204.6</v>
      </c>
      <c r="O50" s="73">
        <v>220</v>
      </c>
      <c r="P50" s="73">
        <v>323.39999999999998</v>
      </c>
      <c r="Q50" s="73">
        <v>342.2</v>
      </c>
      <c r="R50" s="73">
        <v>312.2</v>
      </c>
      <c r="S50" s="73">
        <v>330.1</v>
      </c>
      <c r="T50" s="73">
        <v>286</v>
      </c>
      <c r="U50" s="73">
        <v>301.89999999999998</v>
      </c>
      <c r="V50" s="73">
        <v>261</v>
      </c>
      <c r="W50" s="73">
        <v>275</v>
      </c>
      <c r="X50" s="73">
        <v>251</v>
      </c>
      <c r="Y50" s="73">
        <v>253.5</v>
      </c>
      <c r="Z50" s="73">
        <v>231</v>
      </c>
      <c r="AA50" s="73">
        <v>242.8</v>
      </c>
      <c r="AB50" s="74">
        <v>87.65</v>
      </c>
      <c r="AC50" s="75">
        <v>0.75</v>
      </c>
      <c r="AD50" s="76">
        <v>0.32</v>
      </c>
      <c r="AE50" s="76">
        <v>14.7</v>
      </c>
      <c r="AF50" s="76">
        <v>4.51</v>
      </c>
      <c r="AG50" s="76">
        <v>21.32</v>
      </c>
      <c r="AH50" s="76">
        <v>30.08</v>
      </c>
      <c r="AI50" s="76">
        <v>13.82</v>
      </c>
      <c r="AJ50" s="76">
        <v>19.170000000000002</v>
      </c>
      <c r="AK50" s="76">
        <v>35.26</v>
      </c>
      <c r="AL50" s="76">
        <v>47.56</v>
      </c>
      <c r="AM50" s="76">
        <v>10.51</v>
      </c>
      <c r="AN50" s="77">
        <v>1.9279999999999999</v>
      </c>
      <c r="AO50" s="77">
        <v>1.8260000000000001</v>
      </c>
      <c r="AP50" s="77">
        <v>1.1919999999999999</v>
      </c>
      <c r="AQ50" s="77">
        <v>0.53800000000000003</v>
      </c>
      <c r="AR50" s="77">
        <v>0.16800000000000001</v>
      </c>
      <c r="AS50" s="77">
        <v>8.7999999999999995E-2</v>
      </c>
      <c r="AT50" s="77">
        <v>0.17299999999999999</v>
      </c>
      <c r="AU50" s="77">
        <v>0.16200000000000001</v>
      </c>
      <c r="AV50" s="77">
        <v>1.6240000000000001</v>
      </c>
      <c r="AW50" s="76">
        <v>0.72199999999999998</v>
      </c>
      <c r="AX50" s="76">
        <v>0.59899999999999998</v>
      </c>
      <c r="AY50" s="76">
        <v>0.434</v>
      </c>
      <c r="AZ50" s="76">
        <v>0.28000000000000003</v>
      </c>
      <c r="BA50" s="76">
        <v>0.20899999999999999</v>
      </c>
      <c r="BB50" s="76">
        <v>0.13600000000000001</v>
      </c>
      <c r="BC50" s="76">
        <v>0.109</v>
      </c>
      <c r="BD50" s="76">
        <v>60.38</v>
      </c>
      <c r="BE50" s="76">
        <v>42.69</v>
      </c>
      <c r="BF50" s="76">
        <v>9</v>
      </c>
      <c r="BG50" s="76">
        <v>29.03</v>
      </c>
      <c r="BH50" s="76">
        <v>60.06</v>
      </c>
    </row>
    <row r="51" spans="1:60" x14ac:dyDescent="0.2">
      <c r="A51" s="71">
        <v>48</v>
      </c>
      <c r="B51" s="72">
        <v>285</v>
      </c>
      <c r="C51" s="73">
        <v>306.39999999999998</v>
      </c>
      <c r="D51" s="78">
        <v>215.7</v>
      </c>
      <c r="E51" s="78">
        <v>231.9</v>
      </c>
      <c r="F51" s="78">
        <v>229.2</v>
      </c>
      <c r="G51" s="78">
        <v>246.1</v>
      </c>
      <c r="H51" s="78">
        <v>270.8</v>
      </c>
      <c r="I51" s="78">
        <v>287.7</v>
      </c>
      <c r="J51" s="78">
        <v>309.10000000000002</v>
      </c>
      <c r="K51" s="78">
        <v>326</v>
      </c>
      <c r="L51" s="78">
        <v>264.2</v>
      </c>
      <c r="M51" s="78">
        <v>284</v>
      </c>
      <c r="N51" s="78">
        <v>204.6</v>
      </c>
      <c r="O51" s="73">
        <v>220</v>
      </c>
      <c r="P51" s="73">
        <v>323.39999999999998</v>
      </c>
      <c r="Q51" s="73">
        <v>342.2</v>
      </c>
      <c r="R51" s="73">
        <v>312.2</v>
      </c>
      <c r="S51" s="73">
        <v>330.1</v>
      </c>
      <c r="T51" s="73">
        <v>286</v>
      </c>
      <c r="U51" s="73">
        <v>301.89999999999998</v>
      </c>
      <c r="V51" s="73">
        <v>261</v>
      </c>
      <c r="W51" s="73">
        <v>275</v>
      </c>
      <c r="X51" s="73">
        <v>251</v>
      </c>
      <c r="Y51" s="73">
        <v>253.5</v>
      </c>
      <c r="Z51" s="73">
        <v>231</v>
      </c>
      <c r="AA51" s="73">
        <v>242.8</v>
      </c>
      <c r="AB51" s="74">
        <v>88.55</v>
      </c>
      <c r="AC51" s="75">
        <v>0.75</v>
      </c>
      <c r="AD51" s="76">
        <v>0.33</v>
      </c>
      <c r="AE51" s="76">
        <v>14.7</v>
      </c>
      <c r="AF51" s="76">
        <v>4.51</v>
      </c>
      <c r="AG51" s="76">
        <v>22.39</v>
      </c>
      <c r="AH51" s="76">
        <v>31.62</v>
      </c>
      <c r="AI51" s="76">
        <v>13.82</v>
      </c>
      <c r="AJ51" s="76">
        <v>19.170000000000002</v>
      </c>
      <c r="AK51" s="76">
        <v>35.26</v>
      </c>
      <c r="AL51" s="76">
        <v>47.56</v>
      </c>
      <c r="AM51" s="76">
        <v>10.51</v>
      </c>
      <c r="AN51" s="77">
        <v>2.0129999999999999</v>
      </c>
      <c r="AO51" s="77">
        <v>1.9059999999999999</v>
      </c>
      <c r="AP51" s="77">
        <v>1.2450000000000001</v>
      </c>
      <c r="AQ51" s="77">
        <v>0.56200000000000006</v>
      </c>
      <c r="AR51" s="77">
        <v>0.17499999999999999</v>
      </c>
      <c r="AS51" s="77">
        <v>9.0999999999999998E-2</v>
      </c>
      <c r="AT51" s="77">
        <v>0.18</v>
      </c>
      <c r="AU51" s="77">
        <v>0.16900000000000001</v>
      </c>
      <c r="AV51" s="77">
        <v>1.7010000000000001</v>
      </c>
      <c r="AW51" s="76">
        <v>0.74399999999999999</v>
      </c>
      <c r="AX51" s="76">
        <v>0.61499999999999999</v>
      </c>
      <c r="AY51" s="76">
        <v>0.44400000000000001</v>
      </c>
      <c r="AZ51" s="76">
        <v>0.28699999999999998</v>
      </c>
      <c r="BA51" s="76">
        <v>0.21299999999999999</v>
      </c>
      <c r="BB51" s="76">
        <v>0.13900000000000001</v>
      </c>
      <c r="BC51" s="76">
        <v>0.111</v>
      </c>
      <c r="BD51" s="76">
        <v>61.75</v>
      </c>
      <c r="BE51" s="76">
        <v>43.65</v>
      </c>
      <c r="BF51" s="76">
        <v>9</v>
      </c>
      <c r="BG51" s="76">
        <v>29.03</v>
      </c>
      <c r="BH51" s="76">
        <v>60.06</v>
      </c>
    </row>
    <row r="52" spans="1:60" x14ac:dyDescent="0.2">
      <c r="A52" s="71">
        <v>49</v>
      </c>
      <c r="B52" s="72">
        <v>285</v>
      </c>
      <c r="C52" s="73">
        <v>306.39999999999998</v>
      </c>
      <c r="D52" s="78">
        <v>215.7</v>
      </c>
      <c r="E52" s="78">
        <v>231.9</v>
      </c>
      <c r="F52" s="78">
        <v>229.2</v>
      </c>
      <c r="G52" s="78">
        <v>246.1</v>
      </c>
      <c r="H52" s="78">
        <v>270.8</v>
      </c>
      <c r="I52" s="78">
        <v>287.7</v>
      </c>
      <c r="J52" s="78">
        <v>309.10000000000002</v>
      </c>
      <c r="K52" s="78">
        <v>326</v>
      </c>
      <c r="L52" s="78">
        <v>264.2</v>
      </c>
      <c r="M52" s="78">
        <v>284</v>
      </c>
      <c r="N52" s="78">
        <v>204.6</v>
      </c>
      <c r="O52" s="73">
        <v>220</v>
      </c>
      <c r="P52" s="73">
        <v>323.39999999999998</v>
      </c>
      <c r="Q52" s="73">
        <v>342.2</v>
      </c>
      <c r="R52" s="73">
        <v>312.2</v>
      </c>
      <c r="S52" s="73">
        <v>330.1</v>
      </c>
      <c r="T52" s="73">
        <v>286</v>
      </c>
      <c r="U52" s="73">
        <v>301.89999999999998</v>
      </c>
      <c r="V52" s="73">
        <v>261</v>
      </c>
      <c r="W52" s="73">
        <v>275</v>
      </c>
      <c r="X52" s="73">
        <v>251</v>
      </c>
      <c r="Y52" s="73">
        <v>253.5</v>
      </c>
      <c r="Z52" s="73">
        <v>231</v>
      </c>
      <c r="AA52" s="73">
        <v>242.8</v>
      </c>
      <c r="AB52" s="74">
        <v>89.45</v>
      </c>
      <c r="AC52" s="75">
        <v>0.75</v>
      </c>
      <c r="AD52" s="76">
        <v>0.34100000000000003</v>
      </c>
      <c r="AE52" s="76">
        <v>14.7</v>
      </c>
      <c r="AF52" s="76">
        <v>4.51</v>
      </c>
      <c r="AG52" s="76">
        <v>22.81</v>
      </c>
      <c r="AH52" s="76">
        <v>32.229999999999997</v>
      </c>
      <c r="AI52" s="76">
        <v>13.82</v>
      </c>
      <c r="AJ52" s="76">
        <v>19.170000000000002</v>
      </c>
      <c r="AK52" s="76">
        <v>35.26</v>
      </c>
      <c r="AL52" s="76">
        <v>47.56</v>
      </c>
      <c r="AM52" s="76">
        <v>10.51</v>
      </c>
      <c r="AN52" s="77">
        <v>2.1030000000000002</v>
      </c>
      <c r="AO52" s="77">
        <v>1.9910000000000001</v>
      </c>
      <c r="AP52" s="77">
        <v>1.3</v>
      </c>
      <c r="AQ52" s="77">
        <v>0.58599999999999997</v>
      </c>
      <c r="AR52" s="77">
        <v>0.183</v>
      </c>
      <c r="AS52" s="77">
        <v>9.6000000000000002E-2</v>
      </c>
      <c r="AT52" s="77">
        <v>0.188</v>
      </c>
      <c r="AU52" s="77">
        <v>0.17699999999999999</v>
      </c>
      <c r="AV52" s="77">
        <v>1.7829999999999999</v>
      </c>
      <c r="AW52" s="76">
        <v>0.76700000000000002</v>
      </c>
      <c r="AX52" s="76">
        <v>0.63300000000000001</v>
      </c>
      <c r="AY52" s="76">
        <v>0.45500000000000002</v>
      </c>
      <c r="AZ52" s="76">
        <v>0.29299999999999998</v>
      </c>
      <c r="BA52" s="76">
        <v>0.218</v>
      </c>
      <c r="BB52" s="76">
        <v>0.14199999999999999</v>
      </c>
      <c r="BC52" s="76">
        <v>0.113</v>
      </c>
      <c r="BD52" s="76">
        <v>63.14</v>
      </c>
      <c r="BE52" s="76">
        <v>44.64</v>
      </c>
      <c r="BF52" s="76">
        <v>9</v>
      </c>
      <c r="BG52" s="76">
        <v>29.03</v>
      </c>
      <c r="BH52" s="76">
        <v>60.06</v>
      </c>
    </row>
    <row r="53" spans="1:60" x14ac:dyDescent="0.2">
      <c r="A53" s="71">
        <v>50</v>
      </c>
      <c r="B53" s="72">
        <v>285</v>
      </c>
      <c r="C53" s="73">
        <v>306.39999999999998</v>
      </c>
      <c r="D53" s="78">
        <v>215.7</v>
      </c>
      <c r="E53" s="78">
        <v>231.9</v>
      </c>
      <c r="F53" s="78">
        <v>229.2</v>
      </c>
      <c r="G53" s="78">
        <v>246.1</v>
      </c>
      <c r="H53" s="78">
        <v>270.8</v>
      </c>
      <c r="I53" s="78">
        <v>287.7</v>
      </c>
      <c r="J53" s="78">
        <v>309.10000000000002</v>
      </c>
      <c r="K53" s="78">
        <v>326</v>
      </c>
      <c r="L53" s="78">
        <v>264.2</v>
      </c>
      <c r="M53" s="78">
        <v>284</v>
      </c>
      <c r="N53" s="78">
        <v>204.6</v>
      </c>
      <c r="O53" s="73">
        <v>220</v>
      </c>
      <c r="P53" s="73">
        <v>323.39999999999998</v>
      </c>
      <c r="Q53" s="73">
        <v>342.2</v>
      </c>
      <c r="R53" s="73">
        <v>312.2</v>
      </c>
      <c r="S53" s="73">
        <v>330.1</v>
      </c>
      <c r="T53" s="73">
        <v>286</v>
      </c>
      <c r="U53" s="73">
        <v>301.89999999999998</v>
      </c>
      <c r="V53" s="73">
        <v>261</v>
      </c>
      <c r="W53" s="73">
        <v>275</v>
      </c>
      <c r="X53" s="73">
        <v>251</v>
      </c>
      <c r="Y53" s="73">
        <v>253.5</v>
      </c>
      <c r="Z53" s="73">
        <v>231</v>
      </c>
      <c r="AA53" s="73">
        <v>242.8</v>
      </c>
      <c r="AB53" s="74">
        <v>90.31</v>
      </c>
      <c r="AC53" s="75">
        <v>0.75</v>
      </c>
      <c r="AD53" s="76">
        <v>0.35099999999999998</v>
      </c>
      <c r="AE53" s="76">
        <v>14.7</v>
      </c>
      <c r="AF53" s="76">
        <v>4.51</v>
      </c>
      <c r="AG53" s="76">
        <v>23.22</v>
      </c>
      <c r="AH53" s="76">
        <v>32.83</v>
      </c>
      <c r="AI53" s="76">
        <v>13.82</v>
      </c>
      <c r="AJ53" s="76">
        <v>19.170000000000002</v>
      </c>
      <c r="AK53" s="76">
        <v>35.26</v>
      </c>
      <c r="AL53" s="76">
        <v>47.56</v>
      </c>
      <c r="AM53" s="76">
        <v>10.51</v>
      </c>
      <c r="AN53" s="77">
        <v>2.1970000000000001</v>
      </c>
      <c r="AO53" s="77">
        <v>2.081</v>
      </c>
      <c r="AP53" s="77">
        <v>1.3580000000000001</v>
      </c>
      <c r="AQ53" s="77">
        <v>0.61299999999999999</v>
      </c>
      <c r="AR53" s="77">
        <v>0.191</v>
      </c>
      <c r="AS53" s="77">
        <v>0.1</v>
      </c>
      <c r="AT53" s="77">
        <v>0.19700000000000001</v>
      </c>
      <c r="AU53" s="77">
        <v>0.185</v>
      </c>
      <c r="AV53" s="77">
        <v>1.871</v>
      </c>
      <c r="AW53" s="76">
        <v>0.79100000000000004</v>
      </c>
      <c r="AX53" s="76">
        <v>0.65100000000000002</v>
      </c>
      <c r="AY53" s="76">
        <v>0.46600000000000003</v>
      </c>
      <c r="AZ53" s="76">
        <v>0.3</v>
      </c>
      <c r="BA53" s="76">
        <v>0.222</v>
      </c>
      <c r="BB53" s="76">
        <v>0.14499999999999999</v>
      </c>
      <c r="BC53" s="76">
        <v>0.11600000000000001</v>
      </c>
      <c r="BD53" s="76">
        <v>64.599999999999994</v>
      </c>
      <c r="BE53" s="76">
        <v>45.66</v>
      </c>
      <c r="BF53" s="76">
        <v>9</v>
      </c>
      <c r="BG53" s="76">
        <v>29.03</v>
      </c>
      <c r="BH53" s="76">
        <v>60.06</v>
      </c>
    </row>
    <row r="54" spans="1:60" x14ac:dyDescent="0.2">
      <c r="A54" s="71">
        <v>51</v>
      </c>
      <c r="B54" s="72">
        <v>285</v>
      </c>
      <c r="C54" s="73">
        <v>306.39999999999998</v>
      </c>
      <c r="D54" s="78">
        <v>215.7</v>
      </c>
      <c r="E54" s="78">
        <v>231.9</v>
      </c>
      <c r="F54" s="43">
        <v>229.2</v>
      </c>
      <c r="G54" s="43">
        <v>246.1</v>
      </c>
      <c r="H54" s="43">
        <v>270.8</v>
      </c>
      <c r="I54" s="43">
        <v>287.7</v>
      </c>
      <c r="J54" s="43">
        <v>309.10000000000002</v>
      </c>
      <c r="K54" s="43">
        <v>326</v>
      </c>
      <c r="L54" s="78">
        <v>264.2</v>
      </c>
      <c r="M54" s="78">
        <v>284</v>
      </c>
      <c r="N54" s="78">
        <v>204.6</v>
      </c>
      <c r="O54" s="73">
        <v>220</v>
      </c>
      <c r="P54" s="73">
        <v>391.4</v>
      </c>
      <c r="Q54" s="73">
        <v>411.7</v>
      </c>
      <c r="R54" s="73">
        <v>379.2</v>
      </c>
      <c r="S54" s="73">
        <v>398.6</v>
      </c>
      <c r="T54" s="73">
        <v>350.8</v>
      </c>
      <c r="U54" s="73">
        <v>368</v>
      </c>
      <c r="V54" s="73">
        <v>323.7</v>
      </c>
      <c r="W54" s="73">
        <v>338.9</v>
      </c>
      <c r="X54" s="73">
        <v>302.10000000000002</v>
      </c>
      <c r="Y54" s="73">
        <v>315.7</v>
      </c>
      <c r="Z54" s="73">
        <v>291.2</v>
      </c>
      <c r="AA54" s="73">
        <v>304</v>
      </c>
      <c r="AB54" s="74">
        <v>91.15</v>
      </c>
      <c r="AC54" s="75">
        <v>0.75</v>
      </c>
      <c r="AD54" s="76">
        <v>0.36199999999999999</v>
      </c>
      <c r="AE54" s="76">
        <v>14.7</v>
      </c>
      <c r="AF54" s="76">
        <v>4.51</v>
      </c>
      <c r="AG54" s="76">
        <v>23.64</v>
      </c>
      <c r="AH54" s="76">
        <v>33.43</v>
      </c>
      <c r="AI54" s="76">
        <v>13.82</v>
      </c>
      <c r="AJ54" s="76">
        <v>19.170000000000002</v>
      </c>
      <c r="AK54" s="76">
        <v>35.26</v>
      </c>
      <c r="AL54" s="76">
        <v>51.89</v>
      </c>
      <c r="AM54" s="76">
        <v>10.51</v>
      </c>
      <c r="AN54" s="77">
        <v>2.2959999999999998</v>
      </c>
      <c r="AO54" s="77">
        <v>2.1749999999999998</v>
      </c>
      <c r="AP54" s="77">
        <v>1.42</v>
      </c>
      <c r="AQ54" s="77">
        <v>0.64</v>
      </c>
      <c r="AR54" s="77">
        <v>0.2</v>
      </c>
      <c r="AS54" s="77">
        <v>0.105</v>
      </c>
      <c r="AT54" s="77">
        <v>0.20599999999999999</v>
      </c>
      <c r="AU54" s="77">
        <v>0.193</v>
      </c>
      <c r="AV54" s="77">
        <v>1.964</v>
      </c>
      <c r="AW54" s="76">
        <v>0.81499999999999995</v>
      </c>
      <c r="AX54" s="76">
        <v>0.67</v>
      </c>
      <c r="AY54" s="76">
        <v>0.47799999999999998</v>
      </c>
      <c r="AZ54" s="76">
        <v>0.307</v>
      </c>
      <c r="BA54" s="76">
        <v>0.22700000000000001</v>
      </c>
      <c r="BB54" s="76">
        <v>0.14799999999999999</v>
      </c>
      <c r="BC54" s="76">
        <v>0.11799999999999999</v>
      </c>
      <c r="BD54" s="76">
        <v>66.11</v>
      </c>
      <c r="BE54" s="76">
        <v>46.74</v>
      </c>
      <c r="BF54" s="76">
        <v>9</v>
      </c>
      <c r="BG54" s="76">
        <v>32.119999999999997</v>
      </c>
      <c r="BH54" s="76">
        <v>66.39</v>
      </c>
    </row>
    <row r="55" spans="1:60" x14ac:dyDescent="0.2">
      <c r="A55" s="71">
        <v>52</v>
      </c>
      <c r="B55" s="72">
        <v>285</v>
      </c>
      <c r="C55" s="73">
        <v>306.39999999999998</v>
      </c>
      <c r="D55" s="78">
        <v>215.7</v>
      </c>
      <c r="E55" s="78">
        <v>231.9</v>
      </c>
      <c r="F55" s="78">
        <v>229.2</v>
      </c>
      <c r="G55" s="78">
        <v>246.1</v>
      </c>
      <c r="H55" s="78">
        <v>270.8</v>
      </c>
      <c r="I55" s="78">
        <v>287.7</v>
      </c>
      <c r="J55" s="78">
        <v>309.10000000000002</v>
      </c>
      <c r="K55" s="78">
        <v>326</v>
      </c>
      <c r="L55" s="78">
        <v>264.2</v>
      </c>
      <c r="M55" s="78">
        <v>284</v>
      </c>
      <c r="N55" s="78">
        <v>204.6</v>
      </c>
      <c r="O55" s="73">
        <v>220</v>
      </c>
      <c r="P55" s="73">
        <v>391.4</v>
      </c>
      <c r="Q55" s="73">
        <v>411.7</v>
      </c>
      <c r="R55" s="73">
        <v>379.2</v>
      </c>
      <c r="S55" s="73">
        <v>398.6</v>
      </c>
      <c r="T55" s="73">
        <v>350.8</v>
      </c>
      <c r="U55" s="73">
        <v>368</v>
      </c>
      <c r="V55" s="73">
        <v>323.7</v>
      </c>
      <c r="W55" s="73">
        <v>338.9</v>
      </c>
      <c r="X55" s="73">
        <v>302.10000000000002</v>
      </c>
      <c r="Y55" s="73">
        <v>315.7</v>
      </c>
      <c r="Z55" s="73">
        <v>291.2</v>
      </c>
      <c r="AA55" s="73">
        <v>304</v>
      </c>
      <c r="AB55" s="74">
        <v>91.95</v>
      </c>
      <c r="AC55" s="75">
        <v>0.75</v>
      </c>
      <c r="AD55" s="76">
        <v>0.373</v>
      </c>
      <c r="AE55" s="76">
        <v>14.7</v>
      </c>
      <c r="AF55" s="76">
        <v>4.51</v>
      </c>
      <c r="AG55" s="76">
        <v>24.05</v>
      </c>
      <c r="AH55" s="76">
        <v>34.04</v>
      </c>
      <c r="AI55" s="76">
        <v>13.82</v>
      </c>
      <c r="AJ55" s="76">
        <v>19.170000000000002</v>
      </c>
      <c r="AK55" s="76">
        <v>35.26</v>
      </c>
      <c r="AL55" s="76">
        <v>51.89</v>
      </c>
      <c r="AM55" s="76">
        <v>10.51</v>
      </c>
      <c r="AN55" s="77">
        <v>2.4020000000000001</v>
      </c>
      <c r="AO55" s="77">
        <v>2.274</v>
      </c>
      <c r="AP55" s="77">
        <v>1.4850000000000001</v>
      </c>
      <c r="AQ55" s="77">
        <v>0.67</v>
      </c>
      <c r="AR55" s="77">
        <v>0.20899999999999999</v>
      </c>
      <c r="AS55" s="77">
        <v>0.109</v>
      </c>
      <c r="AT55" s="77">
        <v>0.216</v>
      </c>
      <c r="AU55" s="77">
        <v>0.20200000000000001</v>
      </c>
      <c r="AV55" s="77">
        <v>2.0630000000000002</v>
      </c>
      <c r="AW55" s="76">
        <v>0.84</v>
      </c>
      <c r="AX55" s="76">
        <v>0.69</v>
      </c>
      <c r="AY55" s="76">
        <v>0.49</v>
      </c>
      <c r="AZ55" s="76">
        <v>0.314</v>
      </c>
      <c r="BA55" s="76">
        <v>0.23300000000000001</v>
      </c>
      <c r="BB55" s="76">
        <v>0.151</v>
      </c>
      <c r="BC55" s="76">
        <v>0.121</v>
      </c>
      <c r="BD55" s="76">
        <v>67.7</v>
      </c>
      <c r="BE55" s="76">
        <v>47.85</v>
      </c>
      <c r="BF55" s="76">
        <v>9</v>
      </c>
      <c r="BG55" s="76">
        <v>32.119999999999997</v>
      </c>
      <c r="BH55" s="76">
        <v>66.39</v>
      </c>
    </row>
    <row r="56" spans="1:60" x14ac:dyDescent="0.2">
      <c r="A56" s="71">
        <v>53</v>
      </c>
      <c r="B56" s="72">
        <v>285</v>
      </c>
      <c r="C56" s="73">
        <v>306.39999999999998</v>
      </c>
      <c r="D56" s="78">
        <v>215.7</v>
      </c>
      <c r="E56" s="78">
        <v>231.9</v>
      </c>
      <c r="F56" s="78">
        <v>229.2</v>
      </c>
      <c r="G56" s="78">
        <v>246.1</v>
      </c>
      <c r="H56" s="78">
        <v>270.8</v>
      </c>
      <c r="I56" s="78">
        <v>287.7</v>
      </c>
      <c r="J56" s="78">
        <v>309.10000000000002</v>
      </c>
      <c r="K56" s="78">
        <v>326</v>
      </c>
      <c r="L56" s="78">
        <v>264.2</v>
      </c>
      <c r="M56" s="78">
        <v>284</v>
      </c>
      <c r="N56" s="78">
        <v>204.6</v>
      </c>
      <c r="O56" s="73">
        <v>220</v>
      </c>
      <c r="P56" s="73">
        <v>391.4</v>
      </c>
      <c r="Q56" s="73">
        <v>411.7</v>
      </c>
      <c r="R56" s="73">
        <v>379.2</v>
      </c>
      <c r="S56" s="73">
        <v>398.6</v>
      </c>
      <c r="T56" s="73">
        <v>350.8</v>
      </c>
      <c r="U56" s="73">
        <v>368</v>
      </c>
      <c r="V56" s="73">
        <v>323.7</v>
      </c>
      <c r="W56" s="73">
        <v>338.9</v>
      </c>
      <c r="X56" s="73">
        <v>302.10000000000002</v>
      </c>
      <c r="Y56" s="73">
        <v>315.7</v>
      </c>
      <c r="Z56" s="73">
        <v>291.2</v>
      </c>
      <c r="AA56" s="73">
        <v>304</v>
      </c>
      <c r="AB56" s="74">
        <v>92.71</v>
      </c>
      <c r="AC56" s="75">
        <v>0.75</v>
      </c>
      <c r="AD56" s="76">
        <v>0.38500000000000001</v>
      </c>
      <c r="AE56" s="76">
        <v>14.7</v>
      </c>
      <c r="AF56" s="76">
        <v>4.51</v>
      </c>
      <c r="AG56" s="76">
        <v>24.47</v>
      </c>
      <c r="AH56" s="76">
        <v>34.64</v>
      </c>
      <c r="AI56" s="76">
        <v>13.82</v>
      </c>
      <c r="AJ56" s="76">
        <v>19.170000000000002</v>
      </c>
      <c r="AK56" s="76">
        <v>35.26</v>
      </c>
      <c r="AL56" s="76">
        <v>51.89</v>
      </c>
      <c r="AM56" s="76">
        <v>10.51</v>
      </c>
      <c r="AN56" s="77">
        <v>2.5129999999999999</v>
      </c>
      <c r="AO56" s="77">
        <v>2.38</v>
      </c>
      <c r="AP56" s="77">
        <v>1.554</v>
      </c>
      <c r="AQ56" s="77">
        <v>0.70099999999999996</v>
      </c>
      <c r="AR56" s="77">
        <v>0.218</v>
      </c>
      <c r="AS56" s="77">
        <v>0.115</v>
      </c>
      <c r="AT56" s="77">
        <v>0.22600000000000001</v>
      </c>
      <c r="AU56" s="77">
        <v>0.21199999999999999</v>
      </c>
      <c r="AV56" s="77">
        <v>2.169</v>
      </c>
      <c r="AW56" s="76">
        <v>0.86699999999999999</v>
      </c>
      <c r="AX56" s="76">
        <v>0.71099999999999997</v>
      </c>
      <c r="AY56" s="76">
        <v>0.504</v>
      </c>
      <c r="AZ56" s="76">
        <v>0.32200000000000001</v>
      </c>
      <c r="BA56" s="76">
        <v>0.23899999999999999</v>
      </c>
      <c r="BB56" s="76">
        <v>0.154</v>
      </c>
      <c r="BC56" s="76">
        <v>0.123</v>
      </c>
      <c r="BD56" s="76">
        <v>69.349999999999994</v>
      </c>
      <c r="BE56" s="76">
        <v>49.02</v>
      </c>
      <c r="BF56" s="76">
        <v>9</v>
      </c>
      <c r="BG56" s="76">
        <v>32.119999999999997</v>
      </c>
      <c r="BH56" s="76">
        <v>66.39</v>
      </c>
    </row>
    <row r="57" spans="1:60" x14ac:dyDescent="0.2">
      <c r="A57" s="71">
        <v>54</v>
      </c>
      <c r="B57" s="72">
        <v>285</v>
      </c>
      <c r="C57" s="73">
        <v>306.39999999999998</v>
      </c>
      <c r="D57" s="78">
        <v>215.7</v>
      </c>
      <c r="E57" s="78">
        <v>231.9</v>
      </c>
      <c r="F57" s="78">
        <v>229.2</v>
      </c>
      <c r="G57" s="78">
        <v>246.1</v>
      </c>
      <c r="H57" s="78">
        <v>270.8</v>
      </c>
      <c r="I57" s="78">
        <v>287.7</v>
      </c>
      <c r="J57" s="78">
        <v>309.10000000000002</v>
      </c>
      <c r="K57" s="78">
        <v>326</v>
      </c>
      <c r="L57" s="78">
        <v>264.2</v>
      </c>
      <c r="M57" s="78">
        <v>284</v>
      </c>
      <c r="N57" s="78">
        <v>204.6</v>
      </c>
      <c r="O57" s="73">
        <v>220</v>
      </c>
      <c r="P57" s="73">
        <v>391.4</v>
      </c>
      <c r="Q57" s="73">
        <v>411.7</v>
      </c>
      <c r="R57" s="73">
        <v>379.2</v>
      </c>
      <c r="S57" s="73">
        <v>398.6</v>
      </c>
      <c r="T57" s="73">
        <v>350.8</v>
      </c>
      <c r="U57" s="73">
        <v>368</v>
      </c>
      <c r="V57" s="73">
        <v>323.7</v>
      </c>
      <c r="W57" s="73">
        <v>338.9</v>
      </c>
      <c r="X57" s="73">
        <v>302.10000000000002</v>
      </c>
      <c r="Y57" s="73">
        <v>315.7</v>
      </c>
      <c r="Z57" s="73">
        <v>291.2</v>
      </c>
      <c r="AA57" s="73">
        <v>304</v>
      </c>
      <c r="AB57" s="74">
        <v>93.44</v>
      </c>
      <c r="AC57" s="75">
        <v>0.75</v>
      </c>
      <c r="AD57" s="76">
        <v>0.39700000000000002</v>
      </c>
      <c r="AE57" s="76">
        <v>14.7</v>
      </c>
      <c r="AF57" s="76">
        <v>4.51</v>
      </c>
      <c r="AG57" s="76">
        <v>26.09</v>
      </c>
      <c r="AH57" s="76">
        <v>36.97</v>
      </c>
      <c r="AI57" s="76">
        <v>13.82</v>
      </c>
      <c r="AJ57" s="76">
        <v>19.170000000000002</v>
      </c>
      <c r="AK57" s="76">
        <v>35.26</v>
      </c>
      <c r="AL57" s="76">
        <v>51.89</v>
      </c>
      <c r="AM57" s="76">
        <v>10.51</v>
      </c>
      <c r="AN57" s="77">
        <v>2.63</v>
      </c>
      <c r="AO57" s="77">
        <v>2.4910000000000001</v>
      </c>
      <c r="AP57" s="77">
        <v>1.6259999999999999</v>
      </c>
      <c r="AQ57" s="77">
        <v>0.73299999999999998</v>
      </c>
      <c r="AR57" s="77">
        <v>0.22900000000000001</v>
      </c>
      <c r="AS57" s="77">
        <v>0.12</v>
      </c>
      <c r="AT57" s="77">
        <v>0.23699999999999999</v>
      </c>
      <c r="AU57" s="77">
        <v>0.222</v>
      </c>
      <c r="AV57" s="77">
        <v>2.282</v>
      </c>
      <c r="AW57" s="76">
        <v>0.89400000000000002</v>
      </c>
      <c r="AX57" s="76">
        <v>0.73299999999999998</v>
      </c>
      <c r="AY57" s="76">
        <v>0.51800000000000002</v>
      </c>
      <c r="AZ57" s="76">
        <v>0.33100000000000002</v>
      </c>
      <c r="BA57" s="76">
        <v>0.245</v>
      </c>
      <c r="BB57" s="76">
        <v>0.158</v>
      </c>
      <c r="BC57" s="76">
        <v>0.126</v>
      </c>
      <c r="BD57" s="76">
        <v>71.08</v>
      </c>
      <c r="BE57" s="76">
        <v>50.25</v>
      </c>
      <c r="BF57" s="76">
        <v>9</v>
      </c>
      <c r="BG57" s="76">
        <v>32.119999999999997</v>
      </c>
      <c r="BH57" s="76">
        <v>66.39</v>
      </c>
    </row>
    <row r="58" spans="1:60" x14ac:dyDescent="0.2">
      <c r="A58" s="71">
        <v>55</v>
      </c>
      <c r="B58" s="72">
        <v>285</v>
      </c>
      <c r="C58" s="73">
        <v>306.39999999999998</v>
      </c>
      <c r="D58" s="78">
        <v>215.7</v>
      </c>
      <c r="E58" s="78">
        <v>231.9</v>
      </c>
      <c r="F58" s="78">
        <v>229.2</v>
      </c>
      <c r="G58" s="78">
        <v>246.1</v>
      </c>
      <c r="H58" s="78">
        <v>270.8</v>
      </c>
      <c r="I58" s="78">
        <v>287.7</v>
      </c>
      <c r="J58" s="78">
        <v>309.10000000000002</v>
      </c>
      <c r="K58" s="78">
        <v>326</v>
      </c>
      <c r="L58" s="78">
        <v>264.2</v>
      </c>
      <c r="M58" s="78">
        <v>284</v>
      </c>
      <c r="N58" s="78">
        <v>204.6</v>
      </c>
      <c r="O58" s="73">
        <v>220</v>
      </c>
      <c r="P58" s="73">
        <v>391.4</v>
      </c>
      <c r="Q58" s="73">
        <v>411.7</v>
      </c>
      <c r="R58" s="73">
        <v>379.2</v>
      </c>
      <c r="S58" s="73">
        <v>398.6</v>
      </c>
      <c r="T58" s="73">
        <v>350.8</v>
      </c>
      <c r="U58" s="73">
        <v>368</v>
      </c>
      <c r="V58" s="73">
        <v>323.7</v>
      </c>
      <c r="W58" s="73">
        <v>338.9</v>
      </c>
      <c r="X58" s="73">
        <v>302.10000000000002</v>
      </c>
      <c r="Y58" s="73">
        <v>315.7</v>
      </c>
      <c r="Z58" s="73">
        <v>291.2</v>
      </c>
      <c r="AA58" s="73">
        <v>304</v>
      </c>
      <c r="AB58" s="74">
        <v>94.12</v>
      </c>
      <c r="AC58" s="75">
        <v>0.75</v>
      </c>
      <c r="AD58" s="76">
        <v>0.40899999999999997</v>
      </c>
      <c r="AE58" s="76">
        <v>14.7</v>
      </c>
      <c r="AF58" s="76">
        <v>4.51</v>
      </c>
      <c r="AG58" s="76">
        <v>27.71</v>
      </c>
      <c r="AH58" s="76">
        <v>39.29</v>
      </c>
      <c r="AI58" s="76">
        <v>13.82</v>
      </c>
      <c r="AJ58" s="76">
        <v>19.170000000000002</v>
      </c>
      <c r="AK58" s="76">
        <v>35.26</v>
      </c>
      <c r="AL58" s="76">
        <v>51.89</v>
      </c>
      <c r="AM58" s="76">
        <v>10.51</v>
      </c>
      <c r="AN58" s="77">
        <v>2.7549999999999999</v>
      </c>
      <c r="AO58" s="77">
        <v>2.609</v>
      </c>
      <c r="AP58" s="77">
        <v>1.704</v>
      </c>
      <c r="AQ58" s="77">
        <v>0.76800000000000002</v>
      </c>
      <c r="AR58" s="77">
        <v>0.23899999999999999</v>
      </c>
      <c r="AS58" s="77">
        <v>0.126</v>
      </c>
      <c r="AT58" s="77">
        <v>0.248</v>
      </c>
      <c r="AU58" s="77">
        <v>0.23200000000000001</v>
      </c>
      <c r="AV58" s="77">
        <v>2.403</v>
      </c>
      <c r="AW58" s="76">
        <v>0.92200000000000004</v>
      </c>
      <c r="AX58" s="76">
        <v>0.755</v>
      </c>
      <c r="AY58" s="76">
        <v>0.53400000000000003</v>
      </c>
      <c r="AZ58" s="76">
        <v>0.34</v>
      </c>
      <c r="BA58" s="76">
        <v>0.251</v>
      </c>
      <c r="BB58" s="76">
        <v>0.16200000000000001</v>
      </c>
      <c r="BC58" s="76">
        <v>0.129</v>
      </c>
      <c r="BD58" s="76">
        <v>72.84</v>
      </c>
      <c r="BE58" s="76">
        <v>51.49</v>
      </c>
      <c r="BF58" s="76">
        <v>9</v>
      </c>
      <c r="BG58" s="76">
        <v>32.119999999999997</v>
      </c>
      <c r="BH58" s="76">
        <v>66.39</v>
      </c>
    </row>
    <row r="59" spans="1:60" x14ac:dyDescent="0.2">
      <c r="A59" s="71">
        <v>56</v>
      </c>
      <c r="B59" s="72">
        <v>285</v>
      </c>
      <c r="C59" s="73">
        <v>306.39999999999998</v>
      </c>
      <c r="D59" s="78">
        <v>215.7</v>
      </c>
      <c r="E59" s="78">
        <v>231.9</v>
      </c>
      <c r="F59" s="43">
        <v>229.2</v>
      </c>
      <c r="G59" s="43">
        <v>246.1</v>
      </c>
      <c r="H59" s="43">
        <v>270.8</v>
      </c>
      <c r="I59" s="43">
        <v>287.7</v>
      </c>
      <c r="J59" s="43">
        <v>309.10000000000002</v>
      </c>
      <c r="K59" s="43">
        <v>326</v>
      </c>
      <c r="L59" s="78">
        <v>264.2</v>
      </c>
      <c r="M59" s="78">
        <v>284</v>
      </c>
      <c r="N59" s="78">
        <v>204.6</v>
      </c>
      <c r="O59" s="73">
        <v>220</v>
      </c>
      <c r="P59" s="73">
        <v>447.8</v>
      </c>
      <c r="Q59" s="73">
        <v>470.5</v>
      </c>
      <c r="R59" s="73">
        <v>434.2</v>
      </c>
      <c r="S59" s="73">
        <v>455.8</v>
      </c>
      <c r="T59" s="73">
        <v>402.6</v>
      </c>
      <c r="U59" s="73">
        <v>421.8</v>
      </c>
      <c r="V59" s="73">
        <v>372.3</v>
      </c>
      <c r="W59" s="73">
        <v>389.3</v>
      </c>
      <c r="X59" s="73">
        <v>348.2</v>
      </c>
      <c r="Y59" s="73">
        <v>363.4</v>
      </c>
      <c r="Z59" s="73">
        <v>336.2</v>
      </c>
      <c r="AA59" s="73">
        <v>350.4</v>
      </c>
      <c r="AB59" s="74">
        <v>94.77</v>
      </c>
      <c r="AC59" s="75">
        <v>0.75</v>
      </c>
      <c r="AD59" s="76">
        <v>0.42199999999999999</v>
      </c>
      <c r="AE59" s="76">
        <v>14.7</v>
      </c>
      <c r="AF59" s="76">
        <v>4.51</v>
      </c>
      <c r="AG59" s="76">
        <v>29.33</v>
      </c>
      <c r="AH59" s="76">
        <v>41.62</v>
      </c>
      <c r="AI59" s="76">
        <v>13.82</v>
      </c>
      <c r="AJ59" s="76">
        <v>19.170000000000002</v>
      </c>
      <c r="AK59" s="76">
        <v>35.26</v>
      </c>
      <c r="AL59" s="76">
        <v>68.22</v>
      </c>
      <c r="AM59" s="76">
        <v>10.51</v>
      </c>
      <c r="AN59" s="77">
        <v>2.887</v>
      </c>
      <c r="AO59" s="77">
        <v>2.734</v>
      </c>
      <c r="AP59" s="77">
        <v>1.7849999999999999</v>
      </c>
      <c r="AQ59" s="77">
        <v>0.80500000000000005</v>
      </c>
      <c r="AR59" s="77">
        <v>0.251</v>
      </c>
      <c r="AS59" s="77">
        <v>0.13200000000000001</v>
      </c>
      <c r="AT59" s="77">
        <v>0.26100000000000001</v>
      </c>
      <c r="AU59" s="77">
        <v>0.24399999999999999</v>
      </c>
      <c r="AV59" s="77">
        <v>2.5329999999999999</v>
      </c>
      <c r="AW59" s="76">
        <v>0.95</v>
      </c>
      <c r="AX59" s="76">
        <v>0.77800000000000002</v>
      </c>
      <c r="AY59" s="76">
        <v>0.54900000000000004</v>
      </c>
      <c r="AZ59" s="76">
        <v>0.35</v>
      </c>
      <c r="BA59" s="76">
        <v>0.25800000000000001</v>
      </c>
      <c r="BB59" s="76">
        <v>0.16600000000000001</v>
      </c>
      <c r="BC59" s="76">
        <v>0.13200000000000001</v>
      </c>
      <c r="BD59" s="76">
        <v>74.63</v>
      </c>
      <c r="BE59" s="76">
        <v>52.76</v>
      </c>
      <c r="BF59" s="76">
        <v>9</v>
      </c>
      <c r="BG59" s="76">
        <v>36.11</v>
      </c>
      <c r="BH59" s="76">
        <v>74.540000000000006</v>
      </c>
    </row>
    <row r="60" spans="1:60" x14ac:dyDescent="0.2">
      <c r="A60" s="71">
        <v>57</v>
      </c>
      <c r="B60" s="72">
        <v>285</v>
      </c>
      <c r="C60" s="73">
        <v>306.39999999999998</v>
      </c>
      <c r="D60" s="78">
        <v>215.7</v>
      </c>
      <c r="E60" s="78">
        <v>231.9</v>
      </c>
      <c r="F60" s="78">
        <v>229.2</v>
      </c>
      <c r="G60" s="78">
        <v>246.1</v>
      </c>
      <c r="H60" s="78">
        <v>270.8</v>
      </c>
      <c r="I60" s="78">
        <v>287.7</v>
      </c>
      <c r="J60" s="78">
        <v>309.10000000000002</v>
      </c>
      <c r="K60" s="78">
        <v>326</v>
      </c>
      <c r="L60" s="78">
        <v>264.2</v>
      </c>
      <c r="M60" s="78">
        <v>284</v>
      </c>
      <c r="N60" s="78">
        <v>204.6</v>
      </c>
      <c r="O60" s="73">
        <v>220</v>
      </c>
      <c r="P60" s="73">
        <v>447.8</v>
      </c>
      <c r="Q60" s="73">
        <v>470.5</v>
      </c>
      <c r="R60" s="73">
        <v>434.2</v>
      </c>
      <c r="S60" s="73">
        <v>455.8</v>
      </c>
      <c r="T60" s="73">
        <v>402.6</v>
      </c>
      <c r="U60" s="73">
        <v>421.8</v>
      </c>
      <c r="V60" s="73">
        <v>372.3</v>
      </c>
      <c r="W60" s="73">
        <v>389.3</v>
      </c>
      <c r="X60" s="73">
        <v>348.2</v>
      </c>
      <c r="Y60" s="73">
        <v>363.4</v>
      </c>
      <c r="Z60" s="73">
        <v>336.2</v>
      </c>
      <c r="AA60" s="73">
        <v>350.4</v>
      </c>
      <c r="AB60" s="74">
        <v>95.37</v>
      </c>
      <c r="AC60" s="75">
        <v>0.75</v>
      </c>
      <c r="AD60" s="76">
        <v>0.435</v>
      </c>
      <c r="AE60" s="76">
        <v>14.7</v>
      </c>
      <c r="AF60" s="76">
        <v>4.51</v>
      </c>
      <c r="AG60" s="76">
        <v>30.95</v>
      </c>
      <c r="AH60" s="76">
        <v>43.95</v>
      </c>
      <c r="AI60" s="76">
        <v>13.82</v>
      </c>
      <c r="AJ60" s="76">
        <v>19.170000000000002</v>
      </c>
      <c r="AK60" s="76">
        <v>35.26</v>
      </c>
      <c r="AL60" s="76">
        <v>68.22</v>
      </c>
      <c r="AM60" s="76">
        <v>10.51</v>
      </c>
      <c r="AN60" s="77">
        <v>3.0270000000000001</v>
      </c>
      <c r="AO60" s="77">
        <v>2.867</v>
      </c>
      <c r="AP60" s="77">
        <v>1.8720000000000001</v>
      </c>
      <c r="AQ60" s="77">
        <v>0.84399999999999997</v>
      </c>
      <c r="AR60" s="77">
        <v>0.26300000000000001</v>
      </c>
      <c r="AS60" s="77">
        <v>0.13900000000000001</v>
      </c>
      <c r="AT60" s="77">
        <v>0.27400000000000002</v>
      </c>
      <c r="AU60" s="77">
        <v>0.25600000000000001</v>
      </c>
      <c r="AV60" s="77">
        <v>2.6720000000000002</v>
      </c>
      <c r="AW60" s="76">
        <v>0.98</v>
      </c>
      <c r="AX60" s="76">
        <v>0.80200000000000005</v>
      </c>
      <c r="AY60" s="76">
        <v>0.56599999999999995</v>
      </c>
      <c r="AZ60" s="76">
        <v>0.36</v>
      </c>
      <c r="BA60" s="76">
        <v>0.26500000000000001</v>
      </c>
      <c r="BB60" s="76">
        <v>0.16900000000000001</v>
      </c>
      <c r="BC60" s="76">
        <v>0.13600000000000001</v>
      </c>
      <c r="BD60" s="76">
        <v>76.45</v>
      </c>
      <c r="BE60" s="76">
        <v>54.05</v>
      </c>
      <c r="BF60" s="76">
        <v>9</v>
      </c>
      <c r="BG60" s="76">
        <v>36.11</v>
      </c>
      <c r="BH60" s="76">
        <v>74.540000000000006</v>
      </c>
    </row>
    <row r="61" spans="1:60" x14ac:dyDescent="0.2">
      <c r="A61" s="71">
        <v>58</v>
      </c>
      <c r="B61" s="72">
        <v>285</v>
      </c>
      <c r="C61" s="73">
        <v>306.39999999999998</v>
      </c>
      <c r="D61" s="78">
        <v>215.7</v>
      </c>
      <c r="E61" s="78">
        <v>231.9</v>
      </c>
      <c r="F61" s="78">
        <v>229.2</v>
      </c>
      <c r="G61" s="78">
        <v>246.1</v>
      </c>
      <c r="H61" s="78">
        <v>270.8</v>
      </c>
      <c r="I61" s="78">
        <v>287.7</v>
      </c>
      <c r="J61" s="78">
        <v>309.10000000000002</v>
      </c>
      <c r="K61" s="78">
        <v>326</v>
      </c>
      <c r="L61" s="78">
        <v>264.2</v>
      </c>
      <c r="M61" s="78">
        <v>284</v>
      </c>
      <c r="N61" s="78">
        <v>204.6</v>
      </c>
      <c r="O61" s="73">
        <v>220</v>
      </c>
      <c r="P61" s="73">
        <v>447.8</v>
      </c>
      <c r="Q61" s="73">
        <v>470.5</v>
      </c>
      <c r="R61" s="73">
        <v>434.2</v>
      </c>
      <c r="S61" s="73">
        <v>455.8</v>
      </c>
      <c r="T61" s="73">
        <v>402.6</v>
      </c>
      <c r="U61" s="73">
        <v>421.8</v>
      </c>
      <c r="V61" s="73">
        <v>372.3</v>
      </c>
      <c r="W61" s="73">
        <v>389.3</v>
      </c>
      <c r="X61" s="73">
        <v>348.2</v>
      </c>
      <c r="Y61" s="73">
        <v>363.4</v>
      </c>
      <c r="Z61" s="73">
        <v>336.2</v>
      </c>
      <c r="AA61" s="73">
        <v>350.4</v>
      </c>
      <c r="AB61" s="74">
        <v>95.94</v>
      </c>
      <c r="AC61" s="75">
        <v>0.75</v>
      </c>
      <c r="AD61" s="76">
        <v>0.44800000000000001</v>
      </c>
      <c r="AE61" s="76">
        <v>14.7</v>
      </c>
      <c r="AF61" s="76">
        <v>4.51</v>
      </c>
      <c r="AG61" s="76">
        <v>32.58</v>
      </c>
      <c r="AH61" s="76">
        <v>46.27</v>
      </c>
      <c r="AI61" s="76">
        <v>13.82</v>
      </c>
      <c r="AJ61" s="76">
        <v>19.170000000000002</v>
      </c>
      <c r="AK61" s="76">
        <v>35.26</v>
      </c>
      <c r="AL61" s="76">
        <v>68.22</v>
      </c>
      <c r="AM61" s="76">
        <v>10.51</v>
      </c>
      <c r="AN61" s="77">
        <v>3.177</v>
      </c>
      <c r="AO61" s="77">
        <v>3.008</v>
      </c>
      <c r="AP61" s="77">
        <v>1.9650000000000001</v>
      </c>
      <c r="AQ61" s="77">
        <v>0.88600000000000001</v>
      </c>
      <c r="AR61" s="77">
        <v>0.27600000000000002</v>
      </c>
      <c r="AS61" s="77">
        <v>0.14599999999999999</v>
      </c>
      <c r="AT61" s="77">
        <v>0.28799999999999998</v>
      </c>
      <c r="AU61" s="77">
        <v>0.26900000000000002</v>
      </c>
      <c r="AV61" s="77">
        <v>2.8220000000000001</v>
      </c>
      <c r="AW61" s="76">
        <v>1.01</v>
      </c>
      <c r="AX61" s="76">
        <v>0.82799999999999996</v>
      </c>
      <c r="AY61" s="76">
        <v>0.58499999999999996</v>
      </c>
      <c r="AZ61" s="76">
        <v>0.37</v>
      </c>
      <c r="BA61" s="76">
        <v>0.27200000000000002</v>
      </c>
      <c r="BB61" s="76">
        <v>0.17399999999999999</v>
      </c>
      <c r="BC61" s="76">
        <v>0.13900000000000001</v>
      </c>
      <c r="BD61" s="76">
        <v>78.31</v>
      </c>
      <c r="BE61" s="76">
        <v>55.37</v>
      </c>
      <c r="BF61" s="76">
        <v>9</v>
      </c>
      <c r="BG61" s="76">
        <v>36.11</v>
      </c>
      <c r="BH61" s="76">
        <v>74.540000000000006</v>
      </c>
    </row>
    <row r="62" spans="1:60" x14ac:dyDescent="0.2">
      <c r="A62" s="71">
        <v>59</v>
      </c>
      <c r="B62" s="72">
        <v>285</v>
      </c>
      <c r="C62" s="73">
        <v>306.39999999999998</v>
      </c>
      <c r="D62" s="78">
        <v>215.7</v>
      </c>
      <c r="E62" s="78">
        <v>231.9</v>
      </c>
      <c r="F62" s="78">
        <v>229.2</v>
      </c>
      <c r="G62" s="78">
        <v>246.1</v>
      </c>
      <c r="H62" s="78">
        <v>270.8</v>
      </c>
      <c r="I62" s="78">
        <v>287.7</v>
      </c>
      <c r="J62" s="78">
        <v>309.10000000000002</v>
      </c>
      <c r="K62" s="78">
        <v>326</v>
      </c>
      <c r="L62" s="78">
        <v>264.2</v>
      </c>
      <c r="M62" s="78">
        <v>284</v>
      </c>
      <c r="N62" s="78">
        <v>204.6</v>
      </c>
      <c r="O62" s="73">
        <v>220</v>
      </c>
      <c r="P62" s="73">
        <v>447.8</v>
      </c>
      <c r="Q62" s="73">
        <v>470.5</v>
      </c>
      <c r="R62" s="73">
        <v>434.2</v>
      </c>
      <c r="S62" s="73">
        <v>455.8</v>
      </c>
      <c r="T62" s="73">
        <v>402.6</v>
      </c>
      <c r="U62" s="73">
        <v>421.8</v>
      </c>
      <c r="V62" s="73">
        <v>372.3</v>
      </c>
      <c r="W62" s="73">
        <v>389.3</v>
      </c>
      <c r="X62" s="73">
        <v>348.2</v>
      </c>
      <c r="Y62" s="73">
        <v>363.4</v>
      </c>
      <c r="Z62" s="73">
        <v>336.2</v>
      </c>
      <c r="AA62" s="73">
        <v>350.4</v>
      </c>
      <c r="AB62" s="74">
        <v>96.46</v>
      </c>
      <c r="AC62" s="75">
        <v>0.75</v>
      </c>
      <c r="AD62" s="76">
        <v>0.46200000000000002</v>
      </c>
      <c r="AE62" s="76">
        <v>14.7</v>
      </c>
      <c r="AF62" s="76">
        <v>4.51</v>
      </c>
      <c r="AG62" s="76">
        <v>34.76</v>
      </c>
      <c r="AH62" s="76">
        <v>49.39</v>
      </c>
      <c r="AI62" s="76">
        <v>13.82</v>
      </c>
      <c r="AJ62" s="76">
        <v>19.170000000000002</v>
      </c>
      <c r="AK62" s="76">
        <v>35.26</v>
      </c>
      <c r="AL62" s="76">
        <v>68.22</v>
      </c>
      <c r="AM62" s="76">
        <v>10.51</v>
      </c>
      <c r="AN62" s="77">
        <v>3.3359999999999999</v>
      </c>
      <c r="AO62" s="77">
        <v>3.1589999999999998</v>
      </c>
      <c r="AP62" s="77">
        <v>2.0640000000000001</v>
      </c>
      <c r="AQ62" s="77">
        <v>0.93100000000000005</v>
      </c>
      <c r="AR62" s="77">
        <v>0.28899999999999998</v>
      </c>
      <c r="AS62" s="77">
        <v>0.153</v>
      </c>
      <c r="AT62" s="77">
        <v>0.30199999999999999</v>
      </c>
      <c r="AU62" s="77">
        <v>0.28299999999999997</v>
      </c>
      <c r="AV62" s="77">
        <v>2.984</v>
      </c>
      <c r="AW62" s="76">
        <v>1.0429999999999999</v>
      </c>
      <c r="AX62" s="76">
        <v>0.85499999999999998</v>
      </c>
      <c r="AY62" s="76">
        <v>0.60499999999999998</v>
      </c>
      <c r="AZ62" s="76">
        <v>0.38200000000000001</v>
      </c>
      <c r="BA62" s="76">
        <v>0.28100000000000003</v>
      </c>
      <c r="BB62" s="76">
        <v>0.17799999999999999</v>
      </c>
      <c r="BC62" s="76">
        <v>0.14299999999999999</v>
      </c>
      <c r="BD62" s="76">
        <v>80.22</v>
      </c>
      <c r="BE62" s="76">
        <v>56.72</v>
      </c>
      <c r="BF62" s="76">
        <v>9</v>
      </c>
      <c r="BG62" s="76">
        <v>36.11</v>
      </c>
      <c r="BH62" s="76">
        <v>74.540000000000006</v>
      </c>
    </row>
    <row r="63" spans="1:60" x14ac:dyDescent="0.2">
      <c r="A63" s="71">
        <v>60</v>
      </c>
      <c r="B63" s="72">
        <v>285</v>
      </c>
      <c r="C63" s="73">
        <v>306.39999999999998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>
        <v>96.94</v>
      </c>
      <c r="AC63" s="75">
        <v>0.75</v>
      </c>
      <c r="AD63" s="76">
        <v>0.47699999999999998</v>
      </c>
      <c r="AE63" s="76">
        <v>14.7</v>
      </c>
      <c r="AF63" s="76">
        <v>4.51</v>
      </c>
      <c r="AG63" s="76">
        <v>36.94</v>
      </c>
      <c r="AH63" s="76">
        <v>52.5</v>
      </c>
      <c r="AI63" s="76">
        <v>13.82</v>
      </c>
      <c r="AJ63" s="76">
        <v>19.170000000000002</v>
      </c>
      <c r="AK63" s="76">
        <v>35.26</v>
      </c>
      <c r="AL63" s="76">
        <v>68.22</v>
      </c>
      <c r="AM63" s="76">
        <v>10.51</v>
      </c>
      <c r="AN63" s="77">
        <v>3.5059999999999998</v>
      </c>
      <c r="AO63" s="77">
        <v>3.32</v>
      </c>
      <c r="AP63" s="77">
        <v>2.169</v>
      </c>
      <c r="AQ63" s="77">
        <v>0.97899999999999998</v>
      </c>
      <c r="AR63" s="77">
        <v>0.30399999999999999</v>
      </c>
      <c r="AS63" s="77">
        <v>0.161</v>
      </c>
      <c r="AT63" s="77">
        <v>0.318</v>
      </c>
      <c r="AU63" s="77">
        <v>0.29799999999999999</v>
      </c>
      <c r="AV63" s="77">
        <v>3.16</v>
      </c>
      <c r="AW63" s="76">
        <v>1.079</v>
      </c>
      <c r="AX63" s="76">
        <v>0.88500000000000001</v>
      </c>
      <c r="AY63" s="76">
        <v>0.627</v>
      </c>
      <c r="AZ63" s="76">
        <v>0.39600000000000002</v>
      </c>
      <c r="BA63" s="76">
        <v>0.28999999999999998</v>
      </c>
      <c r="BB63" s="76">
        <v>0.183</v>
      </c>
      <c r="BC63" s="76">
        <v>0.14699999999999999</v>
      </c>
      <c r="BD63" s="76">
        <v>82.15</v>
      </c>
      <c r="BE63" s="76">
        <v>58.09</v>
      </c>
      <c r="BF63" s="76">
        <v>9</v>
      </c>
      <c r="BG63" s="76">
        <v>36.11</v>
      </c>
      <c r="BH63" s="76">
        <v>74.540000000000006</v>
      </c>
    </row>
    <row r="64" spans="1:60" x14ac:dyDescent="0.2">
      <c r="A64" s="71">
        <v>61</v>
      </c>
      <c r="B64" s="72">
        <v>285</v>
      </c>
      <c r="C64" s="73">
        <v>306.39999999999998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4">
        <v>97.38</v>
      </c>
      <c r="AC64" s="75">
        <v>0.75</v>
      </c>
      <c r="AD64" s="76">
        <v>0.49199999999999999</v>
      </c>
      <c r="AE64" s="76">
        <v>14.7</v>
      </c>
      <c r="AF64" s="76">
        <v>4.51</v>
      </c>
      <c r="AG64" s="76">
        <v>39.119999999999997</v>
      </c>
      <c r="AH64" s="76">
        <v>55.62</v>
      </c>
      <c r="AI64" s="76">
        <v>13.82</v>
      </c>
      <c r="AJ64" s="76">
        <v>19.170000000000002</v>
      </c>
      <c r="AK64" s="76">
        <v>35.26</v>
      </c>
      <c r="AL64" s="76">
        <v>68.22</v>
      </c>
      <c r="AM64" s="76">
        <v>10.51</v>
      </c>
      <c r="AN64" s="77">
        <v>3.6880000000000002</v>
      </c>
      <c r="AO64" s="77">
        <v>3.4929999999999999</v>
      </c>
      <c r="AP64" s="77">
        <v>2.282</v>
      </c>
      <c r="AQ64" s="77">
        <v>1.03</v>
      </c>
      <c r="AR64" s="77">
        <v>0.32</v>
      </c>
      <c r="AS64" s="77">
        <v>0.17</v>
      </c>
      <c r="AT64" s="77">
        <v>0.33500000000000002</v>
      </c>
      <c r="AU64" s="77">
        <v>0.314</v>
      </c>
      <c r="AV64" s="77">
        <v>3.35</v>
      </c>
      <c r="AW64" s="76">
        <v>1.1180000000000001</v>
      </c>
      <c r="AX64" s="76">
        <v>0.91800000000000004</v>
      </c>
      <c r="AY64" s="76">
        <v>0.65100000000000002</v>
      </c>
      <c r="AZ64" s="76">
        <v>0.41</v>
      </c>
      <c r="BA64" s="76">
        <v>0.3</v>
      </c>
      <c r="BB64" s="76">
        <v>0.189</v>
      </c>
      <c r="BC64" s="76">
        <v>0.151</v>
      </c>
      <c r="BD64" s="76">
        <v>84.1</v>
      </c>
      <c r="BE64" s="76">
        <v>59.48</v>
      </c>
      <c r="BF64" s="76">
        <v>9</v>
      </c>
      <c r="BG64" s="76">
        <v>40.14</v>
      </c>
      <c r="BH64" s="76">
        <v>82.8</v>
      </c>
    </row>
    <row r="65" spans="1:60" x14ac:dyDescent="0.2">
      <c r="A65" s="71">
        <v>62</v>
      </c>
      <c r="B65" s="72">
        <v>285</v>
      </c>
      <c r="C65" s="73">
        <v>306.39999999999998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4">
        <v>97.78</v>
      </c>
      <c r="AC65" s="75">
        <v>0.75</v>
      </c>
      <c r="AD65" s="76">
        <v>0.50800000000000001</v>
      </c>
      <c r="AE65" s="76">
        <v>14.7</v>
      </c>
      <c r="AF65" s="76">
        <v>4.51</v>
      </c>
      <c r="AG65" s="76">
        <v>41.3</v>
      </c>
      <c r="AH65" s="76">
        <v>58.73</v>
      </c>
      <c r="AI65" s="76">
        <v>13.82</v>
      </c>
      <c r="AJ65" s="76">
        <v>19.170000000000002</v>
      </c>
      <c r="AK65" s="76">
        <v>35.26</v>
      </c>
      <c r="AL65" s="76">
        <v>68.22</v>
      </c>
      <c r="AM65" s="76">
        <v>10.51</v>
      </c>
      <c r="AN65" s="77">
        <v>3.883</v>
      </c>
      <c r="AO65" s="77">
        <v>3.677</v>
      </c>
      <c r="AP65" s="77">
        <v>2.403</v>
      </c>
      <c r="AQ65" s="77">
        <v>1.0840000000000001</v>
      </c>
      <c r="AR65" s="77">
        <v>0.33600000000000002</v>
      </c>
      <c r="AS65" s="77">
        <v>0.17899999999999999</v>
      </c>
      <c r="AT65" s="77">
        <v>0.35399999999999998</v>
      </c>
      <c r="AU65" s="77">
        <v>0.33100000000000002</v>
      </c>
      <c r="AV65" s="77">
        <v>3.5569999999999999</v>
      </c>
      <c r="AW65" s="76">
        <v>1.163</v>
      </c>
      <c r="AX65" s="76">
        <v>0.95499999999999996</v>
      </c>
      <c r="AY65" s="76">
        <v>0.67800000000000005</v>
      </c>
      <c r="AZ65" s="76">
        <v>0.42699999999999999</v>
      </c>
      <c r="BA65" s="76">
        <v>0.312</v>
      </c>
      <c r="BB65" s="76">
        <v>0.19600000000000001</v>
      </c>
      <c r="BC65" s="76">
        <v>0.157</v>
      </c>
      <c r="BD65" s="76">
        <v>86.07</v>
      </c>
      <c r="BE65" s="76">
        <v>60.88</v>
      </c>
      <c r="BF65" s="76">
        <v>9</v>
      </c>
      <c r="BG65" s="76">
        <v>40.14</v>
      </c>
      <c r="BH65" s="76">
        <v>82.8</v>
      </c>
    </row>
    <row r="66" spans="1:60" x14ac:dyDescent="0.2">
      <c r="A66" s="71">
        <v>63</v>
      </c>
      <c r="B66" s="72">
        <v>285</v>
      </c>
      <c r="C66" s="73">
        <v>306.39999999999998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4">
        <v>98.12</v>
      </c>
      <c r="AC66" s="75">
        <v>0.75</v>
      </c>
      <c r="AD66" s="76">
        <v>0.52400000000000002</v>
      </c>
      <c r="AE66" s="76">
        <v>14.7</v>
      </c>
      <c r="AF66" s="76">
        <v>4.51</v>
      </c>
      <c r="AG66" s="76">
        <v>43.48</v>
      </c>
      <c r="AH66" s="76">
        <v>61.85</v>
      </c>
      <c r="AI66" s="76">
        <v>13.82</v>
      </c>
      <c r="AJ66" s="76">
        <v>19.170000000000002</v>
      </c>
      <c r="AK66" s="76">
        <v>35.26</v>
      </c>
      <c r="AL66" s="76">
        <v>68.22</v>
      </c>
      <c r="AM66" s="76">
        <v>10.51</v>
      </c>
      <c r="AN66" s="77">
        <v>4.0919999999999996</v>
      </c>
      <c r="AO66" s="77">
        <v>3.875</v>
      </c>
      <c r="AP66" s="77">
        <v>2.532</v>
      </c>
      <c r="AQ66" s="77">
        <v>1.143</v>
      </c>
      <c r="AR66" s="77">
        <v>0.35499999999999998</v>
      </c>
      <c r="AS66" s="77">
        <v>0.189</v>
      </c>
      <c r="AT66" s="77">
        <v>0.373</v>
      </c>
      <c r="AU66" s="77">
        <v>0.34899999999999998</v>
      </c>
      <c r="AV66" s="77">
        <v>3.782</v>
      </c>
      <c r="AW66" s="76">
        <v>1.216</v>
      </c>
      <c r="AX66" s="76">
        <v>0.999</v>
      </c>
      <c r="AY66" s="76">
        <v>0.71</v>
      </c>
      <c r="AZ66" s="76">
        <v>0.44700000000000001</v>
      </c>
      <c r="BA66" s="76">
        <v>0.32600000000000001</v>
      </c>
      <c r="BB66" s="76">
        <v>0.20499999999999999</v>
      </c>
      <c r="BC66" s="76">
        <v>0.16400000000000001</v>
      </c>
      <c r="BD66" s="76">
        <v>88.08</v>
      </c>
      <c r="BE66" s="76">
        <v>62.31</v>
      </c>
      <c r="BF66" s="76">
        <v>9</v>
      </c>
      <c r="BG66" s="76">
        <v>40.14</v>
      </c>
      <c r="BH66" s="76">
        <v>82.8</v>
      </c>
    </row>
    <row r="67" spans="1:60" x14ac:dyDescent="0.2">
      <c r="A67" s="71">
        <v>64</v>
      </c>
      <c r="B67" s="72">
        <v>285</v>
      </c>
      <c r="C67" s="73">
        <v>306.39999999999998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4">
        <v>98.4</v>
      </c>
      <c r="AC67" s="75">
        <v>0.75</v>
      </c>
      <c r="AD67" s="76">
        <v>0.54100000000000004</v>
      </c>
      <c r="AE67" s="76">
        <v>14.7</v>
      </c>
      <c r="AF67" s="76">
        <v>4.51</v>
      </c>
      <c r="AG67" s="76">
        <v>46.22</v>
      </c>
      <c r="AH67" s="76">
        <v>65.739999999999995</v>
      </c>
      <c r="AI67" s="76">
        <v>13.82</v>
      </c>
      <c r="AJ67" s="76">
        <v>19.170000000000002</v>
      </c>
      <c r="AK67" s="76">
        <v>35.26</v>
      </c>
      <c r="AL67" s="76">
        <v>68.22</v>
      </c>
      <c r="AM67" s="76">
        <v>10.51</v>
      </c>
      <c r="AN67" s="77">
        <v>4.3170000000000002</v>
      </c>
      <c r="AO67" s="77">
        <v>4.0880000000000001</v>
      </c>
      <c r="AP67" s="77">
        <v>2.6720000000000002</v>
      </c>
      <c r="AQ67" s="77">
        <v>1.206</v>
      </c>
      <c r="AR67" s="77">
        <v>0.374</v>
      </c>
      <c r="AS67" s="77">
        <v>0.2</v>
      </c>
      <c r="AT67" s="77">
        <v>0.39500000000000002</v>
      </c>
      <c r="AU67" s="77">
        <v>0.36899999999999999</v>
      </c>
      <c r="AV67" s="77">
        <v>4.03</v>
      </c>
      <c r="AW67" s="76">
        <v>1.2849999999999999</v>
      </c>
      <c r="AX67" s="76">
        <v>1.056</v>
      </c>
      <c r="AY67" s="76">
        <v>0.751</v>
      </c>
      <c r="AZ67" s="76">
        <v>0.47199999999999998</v>
      </c>
      <c r="BA67" s="76">
        <v>0.34499999999999997</v>
      </c>
      <c r="BB67" s="76">
        <v>0.216</v>
      </c>
      <c r="BC67" s="76">
        <v>0.17299999999999999</v>
      </c>
      <c r="BD67" s="76">
        <v>90.11</v>
      </c>
      <c r="BE67" s="76">
        <v>63.76</v>
      </c>
      <c r="BF67" s="76">
        <v>9</v>
      </c>
      <c r="BG67" s="76">
        <v>40.14</v>
      </c>
      <c r="BH67" s="76">
        <v>82.8</v>
      </c>
    </row>
    <row r="68" spans="1:60" x14ac:dyDescent="0.2">
      <c r="A68" s="71">
        <v>65</v>
      </c>
      <c r="B68" s="72">
        <v>285</v>
      </c>
      <c r="C68" s="73">
        <v>306.39999999999998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4">
        <v>95.02</v>
      </c>
      <c r="AC68" s="75">
        <v>0.75</v>
      </c>
      <c r="AD68" s="76">
        <v>0.54500000000000004</v>
      </c>
      <c r="AE68" s="76">
        <v>21.7</v>
      </c>
      <c r="AF68" s="76">
        <v>4.51</v>
      </c>
      <c r="AG68" s="76">
        <v>46.22</v>
      </c>
      <c r="AH68" s="76">
        <v>65.739999999999995</v>
      </c>
      <c r="AI68" s="76">
        <v>15.69</v>
      </c>
      <c r="AJ68" s="76">
        <v>21.76</v>
      </c>
      <c r="AK68" s="76">
        <v>45.69</v>
      </c>
      <c r="AL68" s="76">
        <v>66.209999999999994</v>
      </c>
      <c r="AM68" s="76">
        <v>7.04</v>
      </c>
      <c r="AN68" s="77">
        <v>4.452</v>
      </c>
      <c r="AO68" s="77">
        <v>4.2160000000000002</v>
      </c>
      <c r="AP68" s="77">
        <v>2.7559999999999998</v>
      </c>
      <c r="AQ68" s="77">
        <v>1.2450000000000001</v>
      </c>
      <c r="AR68" s="77">
        <v>0.38600000000000001</v>
      </c>
      <c r="AS68" s="77">
        <v>0.20699999999999999</v>
      </c>
      <c r="AT68" s="77">
        <v>0.40799999999999997</v>
      </c>
      <c r="AU68" s="77">
        <v>0.38200000000000001</v>
      </c>
      <c r="AV68" s="77">
        <v>4.1989999999999998</v>
      </c>
      <c r="AW68" s="76">
        <v>1.298</v>
      </c>
      <c r="AX68" s="76">
        <v>1.0669999999999999</v>
      </c>
      <c r="AY68" s="76">
        <v>0.76</v>
      </c>
      <c r="AZ68" s="76">
        <v>0.47799999999999998</v>
      </c>
      <c r="BA68" s="76">
        <v>0.34899999999999998</v>
      </c>
      <c r="BB68" s="76">
        <v>0.219</v>
      </c>
      <c r="BC68" s="76">
        <v>0.17599999999999999</v>
      </c>
      <c r="BD68" s="76">
        <v>91</v>
      </c>
      <c r="BE68" s="76">
        <v>64.400000000000006</v>
      </c>
      <c r="BF68" s="76">
        <v>9</v>
      </c>
      <c r="BG68" s="76">
        <v>41.94</v>
      </c>
      <c r="BH68" s="76">
        <v>86.38</v>
      </c>
    </row>
    <row r="69" spans="1:60" x14ac:dyDescent="0.2">
      <c r="A69" s="71">
        <v>66</v>
      </c>
      <c r="B69" s="72">
        <v>285</v>
      </c>
      <c r="C69" s="73">
        <v>306.39999999999998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4">
        <v>95.24</v>
      </c>
      <c r="AC69" s="75">
        <v>3</v>
      </c>
      <c r="AD69" s="76">
        <v>0.56100000000000005</v>
      </c>
      <c r="AE69" s="76">
        <v>21.7</v>
      </c>
      <c r="AF69" s="76">
        <v>4.51</v>
      </c>
      <c r="AG69" s="76">
        <v>46.22</v>
      </c>
      <c r="AH69" s="76">
        <v>65.739999999999995</v>
      </c>
      <c r="AI69" s="76">
        <v>15.69</v>
      </c>
      <c r="AJ69" s="76">
        <v>21.76</v>
      </c>
      <c r="AK69" s="76">
        <v>45.69</v>
      </c>
      <c r="AL69" s="76">
        <v>66.209999999999994</v>
      </c>
      <c r="AM69" s="76">
        <v>7.04</v>
      </c>
      <c r="AN69" s="77">
        <v>4.7069999999999999</v>
      </c>
      <c r="AO69" s="77">
        <v>4.4569999999999999</v>
      </c>
      <c r="AP69" s="77">
        <v>2.9140000000000001</v>
      </c>
      <c r="AQ69" s="77">
        <v>1.3169999999999999</v>
      </c>
      <c r="AR69" s="77">
        <v>0.40799999999999997</v>
      </c>
      <c r="AS69" s="77">
        <v>0.219</v>
      </c>
      <c r="AT69" s="77">
        <v>0.432</v>
      </c>
      <c r="AU69" s="77">
        <v>0.40500000000000003</v>
      </c>
      <c r="AV69" s="77">
        <v>4.4889999999999999</v>
      </c>
      <c r="AW69" s="76">
        <v>1.335</v>
      </c>
      <c r="AX69" s="76">
        <v>1.097</v>
      </c>
      <c r="AY69" s="76">
        <v>0.78200000000000003</v>
      </c>
      <c r="AZ69" s="76">
        <v>0.49199999999999999</v>
      </c>
      <c r="BA69" s="76">
        <v>0.35899999999999999</v>
      </c>
      <c r="BB69" s="76">
        <v>0.22600000000000001</v>
      </c>
      <c r="BC69" s="76">
        <v>0.18</v>
      </c>
      <c r="BD69" s="76">
        <v>92.66</v>
      </c>
      <c r="BE69" s="76">
        <v>65.59</v>
      </c>
      <c r="BF69" s="76">
        <v>9</v>
      </c>
      <c r="BG69" s="76">
        <v>41.94</v>
      </c>
      <c r="BH69" s="76">
        <v>86.38</v>
      </c>
    </row>
    <row r="70" spans="1:60" x14ac:dyDescent="0.2">
      <c r="A70" s="71">
        <v>67</v>
      </c>
      <c r="B70" s="72">
        <v>285</v>
      </c>
      <c r="C70" s="73">
        <v>306.39999999999998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4">
        <v>95.42</v>
      </c>
      <c r="AC70" s="75">
        <v>3</v>
      </c>
      <c r="AD70" s="76">
        <v>0.57799999999999996</v>
      </c>
      <c r="AE70" s="76">
        <v>21.7</v>
      </c>
      <c r="AF70" s="76">
        <v>4.51</v>
      </c>
      <c r="AG70" s="76">
        <v>46.22</v>
      </c>
      <c r="AH70" s="76">
        <v>65.739999999999995</v>
      </c>
      <c r="AI70" s="76">
        <v>15.69</v>
      </c>
      <c r="AJ70" s="76">
        <v>21.76</v>
      </c>
      <c r="AK70" s="76">
        <v>45.69</v>
      </c>
      <c r="AL70" s="76">
        <v>66.209999999999994</v>
      </c>
      <c r="AM70" s="76">
        <v>7.04</v>
      </c>
      <c r="AN70" s="77">
        <v>4.9820000000000002</v>
      </c>
      <c r="AO70" s="77">
        <v>4.7169999999999996</v>
      </c>
      <c r="AP70" s="77">
        <v>3.085</v>
      </c>
      <c r="AQ70" s="77">
        <v>1.3939999999999999</v>
      </c>
      <c r="AR70" s="77">
        <v>0.432</v>
      </c>
      <c r="AS70" s="77">
        <v>0.23200000000000001</v>
      </c>
      <c r="AT70" s="77">
        <v>0.45900000000000002</v>
      </c>
      <c r="AU70" s="77">
        <v>0.42899999999999999</v>
      </c>
      <c r="AV70" s="77">
        <v>4.8090000000000002</v>
      </c>
      <c r="AW70" s="76">
        <v>1.335</v>
      </c>
      <c r="AX70" s="76">
        <v>1.097</v>
      </c>
      <c r="AY70" s="76">
        <v>0.78200000000000003</v>
      </c>
      <c r="AZ70" s="76">
        <v>0.49199999999999999</v>
      </c>
      <c r="BA70" s="76">
        <v>0.35899999999999999</v>
      </c>
      <c r="BB70" s="76">
        <v>0.22600000000000001</v>
      </c>
      <c r="BC70" s="76">
        <v>0.18</v>
      </c>
      <c r="BD70" s="76">
        <v>94.47</v>
      </c>
      <c r="BE70" s="76">
        <v>66.89</v>
      </c>
      <c r="BF70" s="76">
        <v>9</v>
      </c>
      <c r="BG70" s="76">
        <v>41.94</v>
      </c>
      <c r="BH70" s="76">
        <v>86.38</v>
      </c>
    </row>
    <row r="71" spans="1:60" x14ac:dyDescent="0.2">
      <c r="A71" s="71">
        <v>68</v>
      </c>
      <c r="B71" s="72">
        <v>285</v>
      </c>
      <c r="C71" s="73">
        <v>306.39999999999998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4">
        <v>95.55</v>
      </c>
      <c r="AC71" s="75">
        <v>3</v>
      </c>
      <c r="AD71" s="76">
        <v>0.59599999999999997</v>
      </c>
      <c r="AE71" s="76">
        <v>21.7</v>
      </c>
      <c r="AF71" s="76">
        <v>4.51</v>
      </c>
      <c r="AG71" s="76">
        <v>47.75</v>
      </c>
      <c r="AH71" s="76">
        <v>67.959999999999994</v>
      </c>
      <c r="AI71" s="76">
        <v>15.69</v>
      </c>
      <c r="AJ71" s="76">
        <v>21.76</v>
      </c>
      <c r="AK71" s="76">
        <v>45.69</v>
      </c>
      <c r="AL71" s="76">
        <v>66.209999999999994</v>
      </c>
      <c r="AM71" s="76">
        <v>7.04</v>
      </c>
      <c r="AN71" s="77">
        <v>5.2789999999999999</v>
      </c>
      <c r="AO71" s="77">
        <v>4.9980000000000002</v>
      </c>
      <c r="AP71" s="77">
        <v>3.27</v>
      </c>
      <c r="AQ71" s="77">
        <v>1.478</v>
      </c>
      <c r="AR71" s="77">
        <v>0.45800000000000002</v>
      </c>
      <c r="AS71" s="77">
        <v>0.247</v>
      </c>
      <c r="AT71" s="77">
        <v>0.48799999999999999</v>
      </c>
      <c r="AU71" s="77">
        <v>0.45600000000000002</v>
      </c>
      <c r="AV71" s="77">
        <v>5.1619999999999999</v>
      </c>
      <c r="AW71" s="76">
        <v>1.371</v>
      </c>
      <c r="AX71" s="76">
        <v>1.127</v>
      </c>
      <c r="AY71" s="76">
        <v>0.80300000000000005</v>
      </c>
      <c r="AZ71" s="76">
        <v>0.505</v>
      </c>
      <c r="BA71" s="76">
        <v>0.36899999999999999</v>
      </c>
      <c r="BB71" s="76">
        <v>0.23200000000000001</v>
      </c>
      <c r="BC71" s="76">
        <v>0.185</v>
      </c>
      <c r="BD71" s="76">
        <v>96.44</v>
      </c>
      <c r="BE71" s="76">
        <v>68.31</v>
      </c>
      <c r="BF71" s="76">
        <v>9</v>
      </c>
      <c r="BG71" s="76">
        <v>41.94</v>
      </c>
      <c r="BH71" s="76">
        <v>86.38</v>
      </c>
    </row>
    <row r="72" spans="1:60" x14ac:dyDescent="0.2">
      <c r="A72" s="71">
        <v>69</v>
      </c>
      <c r="B72" s="72">
        <v>285</v>
      </c>
      <c r="C72" s="73">
        <v>306.39999999999998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4">
        <v>95.64</v>
      </c>
      <c r="AC72" s="75">
        <v>3</v>
      </c>
      <c r="AD72" s="76">
        <v>0.61299999999999999</v>
      </c>
      <c r="AE72" s="76">
        <v>21.7</v>
      </c>
      <c r="AF72" s="76">
        <v>4.51</v>
      </c>
      <c r="AG72" s="76">
        <v>50.65</v>
      </c>
      <c r="AH72" s="76">
        <v>72.08</v>
      </c>
      <c r="AI72" s="76">
        <v>15.69</v>
      </c>
      <c r="AJ72" s="76">
        <v>21.76</v>
      </c>
      <c r="AK72" s="76">
        <v>45.69</v>
      </c>
      <c r="AL72" s="76">
        <v>66.209999999999994</v>
      </c>
      <c r="AM72" s="76">
        <v>7.04</v>
      </c>
      <c r="AN72" s="77">
        <v>5.6</v>
      </c>
      <c r="AO72" s="77">
        <v>5.3019999999999996</v>
      </c>
      <c r="AP72" s="77">
        <v>3.4710000000000001</v>
      </c>
      <c r="AQ72" s="77">
        <v>1.57</v>
      </c>
      <c r="AR72" s="77">
        <v>0.48599999999999999</v>
      </c>
      <c r="AS72" s="77">
        <v>0.26300000000000001</v>
      </c>
      <c r="AT72" s="77">
        <v>0.51900000000000002</v>
      </c>
      <c r="AU72" s="77">
        <v>0.48499999999999999</v>
      </c>
      <c r="AV72" s="77">
        <v>5.5540000000000003</v>
      </c>
      <c r="AW72" s="76">
        <v>1.371</v>
      </c>
      <c r="AX72" s="76">
        <v>1.127</v>
      </c>
      <c r="AY72" s="76">
        <v>0.80300000000000005</v>
      </c>
      <c r="AZ72" s="76">
        <v>0.505</v>
      </c>
      <c r="BA72" s="76">
        <v>0.36899999999999999</v>
      </c>
      <c r="BB72" s="76">
        <v>0.23200000000000001</v>
      </c>
      <c r="BC72" s="76">
        <v>0.185</v>
      </c>
      <c r="BD72" s="76">
        <v>98.49</v>
      </c>
      <c r="BE72" s="76">
        <v>69.78</v>
      </c>
      <c r="BF72" s="76">
        <v>9</v>
      </c>
      <c r="BG72" s="76">
        <v>41.94</v>
      </c>
      <c r="BH72" s="76">
        <v>86.38</v>
      </c>
    </row>
    <row r="73" spans="1:60" x14ac:dyDescent="0.2">
      <c r="A73" s="71">
        <v>70</v>
      </c>
      <c r="B73" s="72">
        <v>285</v>
      </c>
      <c r="C73" s="73">
        <v>306.39999999999998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4">
        <v>95.71</v>
      </c>
      <c r="AC73" s="75">
        <v>3</v>
      </c>
      <c r="AD73" s="76">
        <v>0.63</v>
      </c>
      <c r="AE73" s="76">
        <v>21.7</v>
      </c>
      <c r="AF73" s="76">
        <v>4.51</v>
      </c>
      <c r="AG73" s="76">
        <v>53.54</v>
      </c>
      <c r="AH73" s="76">
        <v>76.2</v>
      </c>
      <c r="AI73" s="76">
        <v>15.69</v>
      </c>
      <c r="AJ73" s="76">
        <v>21.76</v>
      </c>
      <c r="AK73" s="76">
        <v>45.69</v>
      </c>
      <c r="AL73" s="76">
        <v>66.209999999999994</v>
      </c>
      <c r="AM73" s="76">
        <v>7.04</v>
      </c>
      <c r="AN73" s="77">
        <v>5.95</v>
      </c>
      <c r="AO73" s="77">
        <v>5.633</v>
      </c>
      <c r="AP73" s="77">
        <v>3.6890000000000001</v>
      </c>
      <c r="AQ73" s="77">
        <v>1.67</v>
      </c>
      <c r="AR73" s="77">
        <v>0.51600000000000001</v>
      </c>
      <c r="AS73" s="77">
        <v>0.28000000000000003</v>
      </c>
      <c r="AT73" s="77">
        <v>0.55300000000000005</v>
      </c>
      <c r="AU73" s="77">
        <v>0.51700000000000002</v>
      </c>
      <c r="AV73" s="77">
        <v>5.9909999999999997</v>
      </c>
      <c r="AW73" s="76">
        <v>1.407</v>
      </c>
      <c r="AX73" s="76">
        <v>1.157</v>
      </c>
      <c r="AY73" s="76">
        <v>0.82499999999999996</v>
      </c>
      <c r="AZ73" s="76">
        <v>0.51900000000000002</v>
      </c>
      <c r="BA73" s="76">
        <v>0.379</v>
      </c>
      <c r="BB73" s="76">
        <v>0.23799999999999999</v>
      </c>
      <c r="BC73" s="76">
        <v>0.19</v>
      </c>
      <c r="BD73" s="76">
        <v>100.51</v>
      </c>
      <c r="BE73" s="76">
        <v>71.23</v>
      </c>
      <c r="BF73" s="76">
        <v>9</v>
      </c>
      <c r="BG73" s="76">
        <v>41.94</v>
      </c>
      <c r="BH73" s="76">
        <v>86.38</v>
      </c>
    </row>
    <row r="74" spans="1:60" x14ac:dyDescent="0.2">
      <c r="A74" s="71">
        <v>71</v>
      </c>
      <c r="B74" s="72">
        <v>285</v>
      </c>
      <c r="C74" s="73">
        <v>306.39999999999998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4">
        <v>95.77</v>
      </c>
      <c r="AC74" s="75">
        <v>3</v>
      </c>
      <c r="AD74" s="76">
        <v>0.64700000000000002</v>
      </c>
      <c r="AE74" s="76">
        <v>21.7</v>
      </c>
      <c r="AF74" s="76">
        <v>4.51</v>
      </c>
      <c r="AG74" s="76">
        <v>56.44</v>
      </c>
      <c r="AH74" s="76">
        <v>80.31</v>
      </c>
      <c r="AI74" s="76">
        <v>15.69</v>
      </c>
      <c r="AJ74" s="76">
        <v>21.76</v>
      </c>
      <c r="AK74" s="76">
        <v>45.69</v>
      </c>
      <c r="AL74" s="76">
        <v>66.209999999999994</v>
      </c>
      <c r="AM74" s="76">
        <v>7.04</v>
      </c>
      <c r="AN74" s="77">
        <v>6.33</v>
      </c>
      <c r="AO74" s="77">
        <v>5.9930000000000003</v>
      </c>
      <c r="AP74" s="77">
        <v>3.927</v>
      </c>
      <c r="AQ74" s="77">
        <v>1.7789999999999999</v>
      </c>
      <c r="AR74" s="77">
        <v>0.55000000000000004</v>
      </c>
      <c r="AS74" s="77">
        <v>0.3</v>
      </c>
      <c r="AT74" s="77">
        <v>0.59099999999999997</v>
      </c>
      <c r="AU74" s="77">
        <v>0.55300000000000005</v>
      </c>
      <c r="AV74" s="77">
        <v>6.4779999999999998</v>
      </c>
      <c r="AW74" s="76">
        <v>1.407</v>
      </c>
      <c r="AX74" s="76">
        <v>1.157</v>
      </c>
      <c r="AY74" s="76">
        <v>0.82499999999999996</v>
      </c>
      <c r="AZ74" s="76">
        <v>0.51900000000000002</v>
      </c>
      <c r="BA74" s="76">
        <v>0.379</v>
      </c>
      <c r="BB74" s="76">
        <v>0.23799999999999999</v>
      </c>
      <c r="BC74" s="76">
        <v>0.19</v>
      </c>
      <c r="BD74" s="76">
        <v>102.5</v>
      </c>
      <c r="BE74" s="76">
        <v>72.67</v>
      </c>
      <c r="BF74" s="76">
        <v>9</v>
      </c>
      <c r="BG74" s="76">
        <v>41.94</v>
      </c>
      <c r="BH74" s="76">
        <v>86.38</v>
      </c>
    </row>
    <row r="75" spans="1:60" x14ac:dyDescent="0.2">
      <c r="A75" s="71">
        <v>72</v>
      </c>
      <c r="B75" s="72">
        <v>285</v>
      </c>
      <c r="C75" s="73">
        <v>306.39999999999998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4">
        <v>95.81</v>
      </c>
      <c r="AC75" s="75">
        <v>3</v>
      </c>
      <c r="AD75" s="76">
        <v>0.66500000000000004</v>
      </c>
      <c r="AE75" s="76">
        <v>21.7</v>
      </c>
      <c r="AF75" s="76">
        <v>4.51</v>
      </c>
      <c r="AG75" s="76">
        <v>59.33</v>
      </c>
      <c r="AH75" s="76">
        <v>84.43</v>
      </c>
      <c r="AI75" s="76">
        <v>15.69</v>
      </c>
      <c r="AJ75" s="76">
        <v>21.76</v>
      </c>
      <c r="AK75" s="76">
        <v>45.69</v>
      </c>
      <c r="AL75" s="76">
        <v>66.209999999999994</v>
      </c>
      <c r="AM75" s="76">
        <v>7.04</v>
      </c>
      <c r="AN75" s="77">
        <v>6.7439999999999998</v>
      </c>
      <c r="AO75" s="77">
        <v>6.3840000000000003</v>
      </c>
      <c r="AP75" s="77">
        <v>4.1849999999999996</v>
      </c>
      <c r="AQ75" s="77">
        <v>1.897</v>
      </c>
      <c r="AR75" s="77">
        <v>0.58699999999999997</v>
      </c>
      <c r="AS75" s="77">
        <v>0.32100000000000001</v>
      </c>
      <c r="AT75" s="77">
        <v>0.63200000000000001</v>
      </c>
      <c r="AU75" s="77">
        <v>0.59099999999999997</v>
      </c>
      <c r="AV75" s="77">
        <v>7.02</v>
      </c>
      <c r="AW75" s="76">
        <v>1.444</v>
      </c>
      <c r="AX75" s="76">
        <v>1.1870000000000001</v>
      </c>
      <c r="AY75" s="76">
        <v>0.84599999999999997</v>
      </c>
      <c r="AZ75" s="76">
        <v>0.53200000000000003</v>
      </c>
      <c r="BA75" s="76">
        <v>0.38800000000000001</v>
      </c>
      <c r="BB75" s="76">
        <v>0.24399999999999999</v>
      </c>
      <c r="BC75" s="76">
        <v>0.19500000000000001</v>
      </c>
      <c r="BD75" s="76">
        <v>104.46</v>
      </c>
      <c r="BE75" s="76">
        <v>74.09</v>
      </c>
      <c r="BF75" s="76">
        <v>9</v>
      </c>
      <c r="BG75" s="76">
        <v>41.94</v>
      </c>
      <c r="BH75" s="76">
        <v>86.38</v>
      </c>
    </row>
    <row r="76" spans="1:60" x14ac:dyDescent="0.2">
      <c r="A76" s="71">
        <v>73</v>
      </c>
      <c r="B76" s="72">
        <v>285</v>
      </c>
      <c r="C76" s="73">
        <v>306.39999999999998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4">
        <v>95.83</v>
      </c>
      <c r="AC76" s="75">
        <v>3</v>
      </c>
      <c r="AD76" s="76">
        <v>0.68200000000000005</v>
      </c>
      <c r="AE76" s="76">
        <v>21.7</v>
      </c>
      <c r="AF76" s="76">
        <v>4.51</v>
      </c>
      <c r="AG76" s="76">
        <v>62.23</v>
      </c>
      <c r="AH76" s="76">
        <v>88.55</v>
      </c>
      <c r="AI76" s="76">
        <v>15.69</v>
      </c>
      <c r="AJ76" s="76">
        <v>21.76</v>
      </c>
      <c r="AK76" s="76">
        <v>45.69</v>
      </c>
      <c r="AL76" s="76">
        <v>66.209999999999994</v>
      </c>
      <c r="AM76" s="76">
        <v>7.04</v>
      </c>
      <c r="AN76" s="77">
        <v>7.1950000000000003</v>
      </c>
      <c r="AO76" s="77">
        <v>6.8120000000000003</v>
      </c>
      <c r="AP76" s="77">
        <v>4.4669999999999996</v>
      </c>
      <c r="AQ76" s="77">
        <v>2.0270000000000001</v>
      </c>
      <c r="AR76" s="77">
        <v>0.627</v>
      </c>
      <c r="AS76" s="77">
        <v>0.34399999999999997</v>
      </c>
      <c r="AT76" s="77">
        <v>0.67700000000000005</v>
      </c>
      <c r="AU76" s="77">
        <v>0.63400000000000001</v>
      </c>
      <c r="AV76" s="77">
        <v>7.625</v>
      </c>
      <c r="AW76" s="76">
        <v>1.444</v>
      </c>
      <c r="AX76" s="76">
        <v>1.1870000000000001</v>
      </c>
      <c r="AY76" s="76">
        <v>0.84599999999999997</v>
      </c>
      <c r="AZ76" s="76">
        <v>0.53200000000000003</v>
      </c>
      <c r="BA76" s="76">
        <v>0.38800000000000001</v>
      </c>
      <c r="BB76" s="76">
        <v>0.24399999999999999</v>
      </c>
      <c r="BC76" s="76">
        <v>0.19500000000000001</v>
      </c>
      <c r="BD76" s="76">
        <v>106.38</v>
      </c>
      <c r="BE76" s="76">
        <v>75.5</v>
      </c>
      <c r="BF76" s="76">
        <v>9</v>
      </c>
      <c r="BG76" s="76">
        <v>41.94</v>
      </c>
      <c r="BH76" s="76">
        <v>86.38</v>
      </c>
    </row>
    <row r="77" spans="1:60" x14ac:dyDescent="0.2">
      <c r="A77" s="71">
        <v>74</v>
      </c>
      <c r="B77" s="72">
        <v>285</v>
      </c>
      <c r="C77" s="73">
        <v>306.39999999999998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4">
        <v>95.04</v>
      </c>
      <c r="AC77" s="75">
        <v>3</v>
      </c>
      <c r="AD77" s="76">
        <v>0.69899999999999995</v>
      </c>
      <c r="AE77" s="76">
        <v>21.7</v>
      </c>
      <c r="AF77" s="76">
        <v>4.51</v>
      </c>
      <c r="AG77" s="76">
        <v>64.91</v>
      </c>
      <c r="AH77" s="76">
        <v>92.34</v>
      </c>
      <c r="AI77" s="76">
        <v>15.69</v>
      </c>
      <c r="AJ77" s="76">
        <v>21.76</v>
      </c>
      <c r="AK77" s="76">
        <v>45.69</v>
      </c>
      <c r="AL77" s="76">
        <v>66.209999999999994</v>
      </c>
      <c r="AM77" s="76">
        <v>7.04</v>
      </c>
      <c r="AN77" s="77">
        <v>7.69</v>
      </c>
      <c r="AO77" s="77">
        <v>7.28</v>
      </c>
      <c r="AP77" s="77">
        <v>4.7770000000000001</v>
      </c>
      <c r="AQ77" s="77">
        <v>2.17</v>
      </c>
      <c r="AR77" s="77">
        <v>0.67100000000000004</v>
      </c>
      <c r="AS77" s="77">
        <v>0.36899999999999999</v>
      </c>
      <c r="AT77" s="77">
        <v>0.72699999999999998</v>
      </c>
      <c r="AU77" s="77">
        <v>0.68</v>
      </c>
      <c r="AV77" s="77">
        <v>8.3000000000000007</v>
      </c>
      <c r="AW77" s="76">
        <v>1.48</v>
      </c>
      <c r="AX77" s="76">
        <v>1.2170000000000001</v>
      </c>
      <c r="AY77" s="76">
        <v>0.86799999999999999</v>
      </c>
      <c r="AZ77" s="76">
        <v>0.54600000000000004</v>
      </c>
      <c r="BA77" s="76">
        <v>0.39800000000000002</v>
      </c>
      <c r="BB77" s="76">
        <v>0.25</v>
      </c>
      <c r="BC77" s="76">
        <v>0.2</v>
      </c>
      <c r="BD77" s="76">
        <v>108.26</v>
      </c>
      <c r="BE77" s="76">
        <v>76.87</v>
      </c>
      <c r="BF77" s="76">
        <v>9</v>
      </c>
      <c r="BG77" s="76">
        <v>41.94</v>
      </c>
      <c r="BH77" s="76">
        <v>86.38</v>
      </c>
    </row>
    <row r="78" spans="1:60" x14ac:dyDescent="0.2">
      <c r="A78" s="71">
        <v>75</v>
      </c>
      <c r="B78" s="72">
        <v>285</v>
      </c>
      <c r="C78" s="73">
        <v>306.39999999999998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4">
        <v>94.24</v>
      </c>
      <c r="AC78" s="75">
        <v>3</v>
      </c>
      <c r="AD78" s="76">
        <v>0.71599999999999997</v>
      </c>
      <c r="AE78" s="76">
        <v>21.7</v>
      </c>
      <c r="AF78" s="76">
        <v>4.51</v>
      </c>
      <c r="AG78" s="76">
        <v>67.59</v>
      </c>
      <c r="AH78" s="76">
        <v>96.14</v>
      </c>
      <c r="AI78" s="76">
        <v>15.69</v>
      </c>
      <c r="AJ78" s="76">
        <v>21.76</v>
      </c>
      <c r="AK78" s="76">
        <v>45.69</v>
      </c>
      <c r="AL78" s="76">
        <v>66.209999999999994</v>
      </c>
      <c r="AM78" s="76">
        <v>7.04</v>
      </c>
      <c r="AN78" s="77">
        <v>8.2330000000000005</v>
      </c>
      <c r="AO78" s="77">
        <v>7.7939999999999996</v>
      </c>
      <c r="AP78" s="77">
        <v>5.117</v>
      </c>
      <c r="AQ78" s="77">
        <v>2.3260000000000001</v>
      </c>
      <c r="AR78" s="77">
        <v>0.71899999999999997</v>
      </c>
      <c r="AS78" s="77">
        <v>0.39800000000000002</v>
      </c>
      <c r="AT78" s="77">
        <v>0.78100000000000003</v>
      </c>
      <c r="AU78" s="77">
        <v>0.73099999999999998</v>
      </c>
      <c r="AV78" s="77">
        <v>9.0570000000000004</v>
      </c>
      <c r="AW78" s="76">
        <v>1.48</v>
      </c>
      <c r="AX78" s="76">
        <v>1.2170000000000001</v>
      </c>
      <c r="AY78" s="76">
        <v>0.86799999999999999</v>
      </c>
      <c r="AZ78" s="76">
        <v>0.54600000000000004</v>
      </c>
      <c r="BA78" s="76">
        <v>0.39800000000000002</v>
      </c>
      <c r="BB78" s="76">
        <v>0.25</v>
      </c>
      <c r="BC78" s="76">
        <v>0.2</v>
      </c>
      <c r="BD78" s="76">
        <v>110.11</v>
      </c>
      <c r="BE78" s="76">
        <v>78.23</v>
      </c>
      <c r="BF78" s="76">
        <v>9</v>
      </c>
      <c r="BG78" s="76">
        <v>41.94</v>
      </c>
      <c r="BH78" s="76">
        <v>86.38</v>
      </c>
    </row>
    <row r="79" spans="1:60" x14ac:dyDescent="0.2">
      <c r="A79" s="71">
        <v>76</v>
      </c>
      <c r="B79" s="72">
        <v>285</v>
      </c>
      <c r="C79" s="73">
        <v>306.39999999999998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4">
        <v>93.45</v>
      </c>
      <c r="AC79" s="75">
        <v>3</v>
      </c>
      <c r="AD79" s="76">
        <v>0.73299999999999998</v>
      </c>
      <c r="AE79" s="76">
        <v>21.7</v>
      </c>
      <c r="AF79" s="76">
        <v>4.51</v>
      </c>
      <c r="AG79" s="76">
        <v>70.28</v>
      </c>
      <c r="AH79" s="76">
        <v>99.93</v>
      </c>
      <c r="AI79" s="76">
        <v>15.69</v>
      </c>
      <c r="AJ79" s="76">
        <v>21.76</v>
      </c>
      <c r="AK79" s="76">
        <v>45.69</v>
      </c>
      <c r="AL79" s="76">
        <v>66.209999999999994</v>
      </c>
      <c r="AM79" s="76">
        <v>7.04</v>
      </c>
      <c r="AN79" s="77">
        <v>8.8309999999999995</v>
      </c>
      <c r="AO79" s="77">
        <v>8.3610000000000007</v>
      </c>
      <c r="AP79" s="77">
        <v>5.492</v>
      </c>
      <c r="AQ79" s="77">
        <v>2.4990000000000001</v>
      </c>
      <c r="AR79" s="77">
        <v>0.77200000000000002</v>
      </c>
      <c r="AS79" s="77">
        <v>0.42899999999999999</v>
      </c>
      <c r="AT79" s="77">
        <v>0.84199999999999997</v>
      </c>
      <c r="AU79" s="77">
        <v>0.78800000000000003</v>
      </c>
      <c r="AV79" s="77">
        <v>9.9160000000000004</v>
      </c>
      <c r="AW79" s="76">
        <v>1.516</v>
      </c>
      <c r="AX79" s="76">
        <v>1.2470000000000001</v>
      </c>
      <c r="AY79" s="76">
        <v>0.88900000000000001</v>
      </c>
      <c r="AZ79" s="76">
        <v>0.56000000000000005</v>
      </c>
      <c r="BA79" s="76">
        <v>0.40799999999999997</v>
      </c>
      <c r="BB79" s="76">
        <v>0.25700000000000001</v>
      </c>
      <c r="BC79" s="76">
        <v>0.20499999999999999</v>
      </c>
      <c r="BD79" s="76">
        <v>111.92</v>
      </c>
      <c r="BE79" s="76">
        <v>79.58</v>
      </c>
      <c r="BF79" s="76">
        <v>9</v>
      </c>
      <c r="BG79" s="76">
        <v>41.94</v>
      </c>
      <c r="BH79" s="76">
        <v>86.38</v>
      </c>
    </row>
    <row r="80" spans="1:60" x14ac:dyDescent="0.2">
      <c r="A80" s="71">
        <v>77</v>
      </c>
      <c r="B80" s="72">
        <v>285</v>
      </c>
      <c r="C80" s="73">
        <v>306.39999999999998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4">
        <v>92.65</v>
      </c>
      <c r="AC80" s="75">
        <v>3</v>
      </c>
      <c r="AD80" s="76">
        <v>0.75</v>
      </c>
      <c r="AE80" s="76">
        <v>21.7</v>
      </c>
      <c r="AF80" s="76">
        <v>4.51</v>
      </c>
      <c r="AG80" s="76">
        <v>72.959999999999994</v>
      </c>
      <c r="AH80" s="76">
        <v>103.73</v>
      </c>
      <c r="AI80" s="76">
        <v>15.69</v>
      </c>
      <c r="AJ80" s="76">
        <v>21.76</v>
      </c>
      <c r="AK80" s="76">
        <v>45.69</v>
      </c>
      <c r="AL80" s="76">
        <v>66.209999999999994</v>
      </c>
      <c r="AM80" s="76">
        <v>7.04</v>
      </c>
      <c r="AN80" s="77">
        <v>9.4920000000000009</v>
      </c>
      <c r="AO80" s="77">
        <v>8.9870000000000001</v>
      </c>
      <c r="AP80" s="77">
        <v>5.9080000000000004</v>
      </c>
      <c r="AQ80" s="77">
        <v>2.6909999999999998</v>
      </c>
      <c r="AR80" s="77">
        <v>0.83099999999999996</v>
      </c>
      <c r="AS80" s="77">
        <v>0.46500000000000002</v>
      </c>
      <c r="AT80" s="77">
        <v>0.91</v>
      </c>
      <c r="AU80" s="77">
        <v>0.85099999999999998</v>
      </c>
      <c r="AV80" s="77">
        <v>10.894</v>
      </c>
      <c r="AW80" s="76">
        <v>1.516</v>
      </c>
      <c r="AX80" s="76">
        <v>1.2470000000000001</v>
      </c>
      <c r="AY80" s="76">
        <v>0.88900000000000001</v>
      </c>
      <c r="AZ80" s="76">
        <v>0.56000000000000005</v>
      </c>
      <c r="BA80" s="76">
        <v>0.40799999999999997</v>
      </c>
      <c r="BB80" s="76">
        <v>0.25700000000000001</v>
      </c>
      <c r="BC80" s="76">
        <v>0.20499999999999999</v>
      </c>
      <c r="BD80" s="76">
        <v>113.69</v>
      </c>
      <c r="BE80" s="76">
        <v>80.900000000000006</v>
      </c>
      <c r="BF80" s="76">
        <v>9</v>
      </c>
      <c r="BG80" s="76">
        <v>41.94</v>
      </c>
      <c r="BH80" s="76">
        <v>86.38</v>
      </c>
    </row>
    <row r="81" spans="1:60" x14ac:dyDescent="0.2">
      <c r="A81" s="71">
        <v>78</v>
      </c>
      <c r="B81" s="72">
        <v>285</v>
      </c>
      <c r="C81" s="73">
        <v>306.39999999999998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4">
        <v>91.86</v>
      </c>
      <c r="AC81" s="75">
        <v>3</v>
      </c>
      <c r="AD81" s="76">
        <v>0.76600000000000001</v>
      </c>
      <c r="AE81" s="76">
        <v>21.7</v>
      </c>
      <c r="AF81" s="76">
        <v>4.51</v>
      </c>
      <c r="AG81" s="76">
        <v>75.64</v>
      </c>
      <c r="AH81" s="76">
        <v>107.52</v>
      </c>
      <c r="AI81" s="76">
        <v>15.69</v>
      </c>
      <c r="AJ81" s="76">
        <v>21.76</v>
      </c>
      <c r="AK81" s="76">
        <v>45.69</v>
      </c>
      <c r="AL81" s="76">
        <v>66.209999999999994</v>
      </c>
      <c r="AM81" s="76">
        <v>7.04</v>
      </c>
      <c r="AN81" s="77">
        <v>10.223000000000001</v>
      </c>
      <c r="AO81" s="77">
        <v>9.6809999999999992</v>
      </c>
      <c r="AP81" s="77">
        <v>6.3689999999999998</v>
      </c>
      <c r="AQ81" s="77">
        <v>2.9049999999999998</v>
      </c>
      <c r="AR81" s="77">
        <v>0.89700000000000002</v>
      </c>
      <c r="AS81" s="77">
        <v>0.504</v>
      </c>
      <c r="AT81" s="77">
        <v>0.98499999999999999</v>
      </c>
      <c r="AU81" s="77">
        <v>0.92100000000000004</v>
      </c>
      <c r="AV81" s="77">
        <v>12.019</v>
      </c>
      <c r="AW81" s="76">
        <v>1.5529999999999999</v>
      </c>
      <c r="AX81" s="76">
        <v>1.2769999999999999</v>
      </c>
      <c r="AY81" s="76">
        <v>0.91</v>
      </c>
      <c r="AZ81" s="76">
        <v>0.57299999999999995</v>
      </c>
      <c r="BA81" s="76">
        <v>0.41799999999999998</v>
      </c>
      <c r="BB81" s="76">
        <v>0.26300000000000001</v>
      </c>
      <c r="BC81" s="76">
        <v>0.21</v>
      </c>
      <c r="BD81" s="76">
        <v>115.4</v>
      </c>
      <c r="BE81" s="76">
        <v>82.19</v>
      </c>
      <c r="BF81" s="76">
        <v>9</v>
      </c>
      <c r="BG81" s="76">
        <v>41.94</v>
      </c>
      <c r="BH81" s="76">
        <v>86.38</v>
      </c>
    </row>
    <row r="82" spans="1:60" x14ac:dyDescent="0.2">
      <c r="A82" s="71">
        <v>79</v>
      </c>
      <c r="B82" s="72">
        <v>285</v>
      </c>
      <c r="C82" s="73">
        <v>306.39999999999998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4">
        <v>89.42</v>
      </c>
      <c r="AC82" s="75">
        <v>3</v>
      </c>
      <c r="AD82" s="76">
        <v>0.78300000000000003</v>
      </c>
      <c r="AE82" s="76">
        <v>21.7</v>
      </c>
      <c r="AF82" s="76">
        <v>4.51</v>
      </c>
      <c r="AG82" s="76">
        <v>77.680000000000007</v>
      </c>
      <c r="AH82" s="76">
        <v>110.17</v>
      </c>
      <c r="AI82" s="76">
        <v>15.69</v>
      </c>
      <c r="AJ82" s="76">
        <v>21.76</v>
      </c>
      <c r="AK82" s="76">
        <v>45.69</v>
      </c>
      <c r="AL82" s="76">
        <v>66.209999999999994</v>
      </c>
      <c r="AM82" s="76">
        <v>7.04</v>
      </c>
      <c r="AN82" s="77">
        <v>11.031000000000001</v>
      </c>
      <c r="AO82" s="77">
        <v>10.446999999999999</v>
      </c>
      <c r="AP82" s="77">
        <v>6.8810000000000002</v>
      </c>
      <c r="AQ82" s="77">
        <v>3.1429999999999998</v>
      </c>
      <c r="AR82" s="77">
        <v>0.97</v>
      </c>
      <c r="AS82" s="77">
        <v>0.54900000000000004</v>
      </c>
      <c r="AT82" s="77">
        <v>1.069</v>
      </c>
      <c r="AU82" s="77">
        <v>1</v>
      </c>
      <c r="AV82" s="77">
        <v>13.314</v>
      </c>
      <c r="AW82" s="76">
        <v>1.5529999999999999</v>
      </c>
      <c r="AX82" s="76">
        <v>1.2769999999999999</v>
      </c>
      <c r="AY82" s="76">
        <v>0.91</v>
      </c>
      <c r="AZ82" s="76">
        <v>0.57299999999999995</v>
      </c>
      <c r="BA82" s="76">
        <v>0.41799999999999998</v>
      </c>
      <c r="BB82" s="76">
        <v>0.26300000000000001</v>
      </c>
      <c r="BC82" s="76">
        <v>0.21</v>
      </c>
      <c r="BD82" s="76">
        <v>117.04</v>
      </c>
      <c r="BE82" s="76">
        <v>83.44</v>
      </c>
      <c r="BF82" s="76">
        <v>9</v>
      </c>
      <c r="BG82" s="76">
        <v>41.94</v>
      </c>
      <c r="BH82" s="76">
        <v>86.38</v>
      </c>
    </row>
    <row r="83" spans="1:60" x14ac:dyDescent="0.2">
      <c r="A83" s="71">
        <v>80</v>
      </c>
      <c r="B83" s="72">
        <v>285</v>
      </c>
      <c r="C83" s="73">
        <v>306.39999999999998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4">
        <v>87.08</v>
      </c>
      <c r="AC83" s="75">
        <v>3</v>
      </c>
      <c r="AD83" s="76">
        <v>0.79900000000000004</v>
      </c>
      <c r="AE83" s="76">
        <v>21.7</v>
      </c>
      <c r="AF83" s="76">
        <v>4.51</v>
      </c>
      <c r="AG83" s="76">
        <v>79.72</v>
      </c>
      <c r="AH83" s="76">
        <v>112.81</v>
      </c>
      <c r="AI83" s="76">
        <v>15.69</v>
      </c>
      <c r="AJ83" s="76">
        <v>21.76</v>
      </c>
      <c r="AK83" s="76">
        <v>45.69</v>
      </c>
      <c r="AL83" s="76">
        <v>66.209999999999994</v>
      </c>
      <c r="AM83" s="76">
        <v>7.04</v>
      </c>
      <c r="AN83" s="77">
        <v>11.922000000000001</v>
      </c>
      <c r="AO83" s="77">
        <v>11.292999999999999</v>
      </c>
      <c r="AP83" s="77">
        <v>7.4480000000000004</v>
      </c>
      <c r="AQ83" s="77">
        <v>3.4079999999999999</v>
      </c>
      <c r="AR83" s="77">
        <v>1.0509999999999999</v>
      </c>
      <c r="AS83" s="77">
        <v>0.59899999999999998</v>
      </c>
      <c r="AT83" s="77">
        <v>1.163</v>
      </c>
      <c r="AU83" s="77">
        <v>1.0880000000000001</v>
      </c>
      <c r="AV83" s="77">
        <v>14.815</v>
      </c>
      <c r="AW83" s="76">
        <v>1.589</v>
      </c>
      <c r="AX83" s="76">
        <v>1.3069999999999999</v>
      </c>
      <c r="AY83" s="76">
        <v>0.93200000000000005</v>
      </c>
      <c r="AZ83" s="76">
        <v>0.58599999999999997</v>
      </c>
      <c r="BA83" s="76">
        <v>0.42799999999999999</v>
      </c>
      <c r="BB83" s="76">
        <v>0.26900000000000002</v>
      </c>
      <c r="BC83" s="76">
        <v>0.215</v>
      </c>
      <c r="BD83" s="76">
        <v>118.69</v>
      </c>
      <c r="BE83" s="76">
        <v>84.71</v>
      </c>
      <c r="BF83" s="76">
        <v>9</v>
      </c>
      <c r="BG83" s="76">
        <v>41.94</v>
      </c>
      <c r="BH83" s="76">
        <v>86.38</v>
      </c>
    </row>
    <row r="84" spans="1:60" x14ac:dyDescent="0.2">
      <c r="A84" s="71">
        <v>81</v>
      </c>
      <c r="B84" s="72">
        <v>285</v>
      </c>
      <c r="C84" s="73">
        <v>306.39999999999998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4">
        <v>84.84</v>
      </c>
      <c r="AC84" s="75">
        <v>3</v>
      </c>
      <c r="AD84" s="76">
        <v>0.81599999999999995</v>
      </c>
      <c r="AE84" s="76">
        <v>21.7</v>
      </c>
      <c r="AF84" s="76">
        <v>4.51</v>
      </c>
      <c r="AG84" s="76">
        <v>81.760000000000005</v>
      </c>
      <c r="AH84" s="76">
        <v>115.46</v>
      </c>
      <c r="AI84" s="76">
        <v>15.69</v>
      </c>
      <c r="AJ84" s="76">
        <v>21.76</v>
      </c>
      <c r="AK84" s="76">
        <v>45.69</v>
      </c>
      <c r="AL84" s="76">
        <v>66.209999999999994</v>
      </c>
      <c r="AM84" s="76">
        <v>7.04</v>
      </c>
      <c r="AN84" s="77">
        <v>12.901999999999999</v>
      </c>
      <c r="AO84" s="77">
        <v>12.226000000000001</v>
      </c>
      <c r="AP84" s="77">
        <v>8.077</v>
      </c>
      <c r="AQ84" s="77">
        <v>3.7040000000000002</v>
      </c>
      <c r="AR84" s="77">
        <v>1.1419999999999999</v>
      </c>
      <c r="AS84" s="77">
        <v>0.65400000000000003</v>
      </c>
      <c r="AT84" s="77">
        <v>1.268</v>
      </c>
      <c r="AU84" s="77">
        <v>1.1870000000000001</v>
      </c>
      <c r="AV84" s="77">
        <v>16.548999999999999</v>
      </c>
      <c r="AW84" s="76">
        <v>1.625</v>
      </c>
      <c r="AX84" s="76">
        <v>1.3360000000000001</v>
      </c>
      <c r="AY84" s="76">
        <v>0.95299999999999996</v>
      </c>
      <c r="AZ84" s="76">
        <v>0.6</v>
      </c>
      <c r="BA84" s="76">
        <v>0.438</v>
      </c>
      <c r="BB84" s="76">
        <v>0.27500000000000002</v>
      </c>
      <c r="BC84" s="76">
        <v>0.22</v>
      </c>
      <c r="BD84" s="76">
        <v>120.35</v>
      </c>
      <c r="BE84" s="76">
        <v>85.98</v>
      </c>
      <c r="BF84" s="76">
        <v>9</v>
      </c>
      <c r="BG84" s="76">
        <v>44.22</v>
      </c>
      <c r="BH84" s="76">
        <v>91.06</v>
      </c>
    </row>
    <row r="85" spans="1:60" x14ac:dyDescent="0.2">
      <c r="A85" s="71">
        <v>82</v>
      </c>
      <c r="B85" s="72">
        <v>285</v>
      </c>
      <c r="C85" s="73">
        <v>306.39999999999998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4">
        <v>82.68</v>
      </c>
      <c r="AC85" s="75">
        <v>3</v>
      </c>
      <c r="AD85" s="76">
        <v>0.83299999999999996</v>
      </c>
      <c r="AE85" s="76">
        <v>21.7</v>
      </c>
      <c r="AF85" s="76">
        <v>4.51</v>
      </c>
      <c r="AG85" s="76">
        <v>83.8</v>
      </c>
      <c r="AH85" s="76">
        <v>118.1</v>
      </c>
      <c r="AI85" s="76">
        <v>15.69</v>
      </c>
      <c r="AJ85" s="76">
        <v>21.76</v>
      </c>
      <c r="AK85" s="76">
        <v>45.69</v>
      </c>
      <c r="AL85" s="76">
        <v>66.209999999999994</v>
      </c>
      <c r="AM85" s="76">
        <v>7.04</v>
      </c>
      <c r="AN85" s="77">
        <v>13.976000000000001</v>
      </c>
      <c r="AO85" s="77">
        <v>13.249000000000001</v>
      </c>
      <c r="AP85" s="77">
        <v>8.7729999999999997</v>
      </c>
      <c r="AQ85" s="77">
        <v>4.0339999999999998</v>
      </c>
      <c r="AR85" s="77">
        <v>1.2430000000000001</v>
      </c>
      <c r="AS85" s="77">
        <v>0.71599999999999997</v>
      </c>
      <c r="AT85" s="77">
        <v>1.3839999999999999</v>
      </c>
      <c r="AU85" s="77">
        <v>1.2969999999999999</v>
      </c>
      <c r="AV85" s="77">
        <v>18.542000000000002</v>
      </c>
      <c r="AW85" s="76">
        <v>1.661</v>
      </c>
      <c r="AX85" s="76">
        <v>1.3660000000000001</v>
      </c>
      <c r="AY85" s="76">
        <v>0.97399999999999998</v>
      </c>
      <c r="AZ85" s="76">
        <v>0.61299999999999999</v>
      </c>
      <c r="BA85" s="76">
        <v>0.44800000000000001</v>
      </c>
      <c r="BB85" s="76">
        <v>0.28100000000000003</v>
      </c>
      <c r="BC85" s="76">
        <v>0.22500000000000001</v>
      </c>
      <c r="BD85" s="76">
        <v>121.65</v>
      </c>
      <c r="BE85" s="76">
        <v>87.25</v>
      </c>
      <c r="BF85" s="76">
        <v>9</v>
      </c>
      <c r="BG85" s="76">
        <v>44.22</v>
      </c>
      <c r="BH85" s="76">
        <v>91.06</v>
      </c>
    </row>
    <row r="86" spans="1:60" x14ac:dyDescent="0.2">
      <c r="A86" s="71">
        <v>83</v>
      </c>
      <c r="B86" s="72">
        <v>285</v>
      </c>
      <c r="C86" s="73">
        <v>306.39999999999998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4">
        <v>80.63</v>
      </c>
      <c r="AC86" s="75">
        <v>3</v>
      </c>
      <c r="AD86" s="76">
        <v>0.84899999999999998</v>
      </c>
      <c r="AE86" s="76">
        <v>21.7</v>
      </c>
      <c r="AF86" s="76">
        <v>4.51</v>
      </c>
      <c r="AG86" s="76">
        <v>85.85</v>
      </c>
      <c r="AH86" s="76">
        <v>120.75</v>
      </c>
      <c r="AI86" s="76">
        <v>15.69</v>
      </c>
      <c r="AJ86" s="76">
        <v>21.76</v>
      </c>
      <c r="AK86" s="76">
        <v>45.69</v>
      </c>
      <c r="AL86" s="76">
        <v>66.209999999999994</v>
      </c>
      <c r="AM86" s="76">
        <v>7.04</v>
      </c>
      <c r="AN86" s="77">
        <v>15.147</v>
      </c>
      <c r="AO86" s="77">
        <v>14.366</v>
      </c>
      <c r="AP86" s="77">
        <v>9.5410000000000004</v>
      </c>
      <c r="AQ86" s="77">
        <v>4.4000000000000004</v>
      </c>
      <c r="AR86" s="77">
        <v>1.3560000000000001</v>
      </c>
      <c r="AS86" s="77">
        <v>0.78500000000000003</v>
      </c>
      <c r="AT86" s="77">
        <v>1.514</v>
      </c>
      <c r="AU86" s="77">
        <v>1.419</v>
      </c>
      <c r="AV86" s="77">
        <v>20.809000000000001</v>
      </c>
      <c r="AW86" s="76">
        <v>1.6970000000000001</v>
      </c>
      <c r="AX86" s="76">
        <v>1.3959999999999999</v>
      </c>
      <c r="AY86" s="76">
        <v>0.995</v>
      </c>
      <c r="AZ86" s="76">
        <v>0.627</v>
      </c>
      <c r="BA86" s="76">
        <v>0.45700000000000002</v>
      </c>
      <c r="BB86" s="76">
        <v>0.28699999999999998</v>
      </c>
      <c r="BC86" s="76">
        <v>0.23</v>
      </c>
      <c r="BD86" s="76">
        <v>121.84</v>
      </c>
      <c r="BE86" s="76">
        <v>88.22</v>
      </c>
      <c r="BF86" s="76">
        <v>9</v>
      </c>
      <c r="BG86" s="76">
        <v>44.22</v>
      </c>
      <c r="BH86" s="76">
        <v>91.06</v>
      </c>
    </row>
    <row r="87" spans="1:60" x14ac:dyDescent="0.2">
      <c r="A87" s="71">
        <v>84</v>
      </c>
      <c r="B87" s="72">
        <v>285</v>
      </c>
      <c r="C87" s="73">
        <v>306.39999999999998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4">
        <v>77.69</v>
      </c>
      <c r="AC87" s="75">
        <v>3</v>
      </c>
      <c r="AD87" s="76">
        <v>0.85799999999999998</v>
      </c>
      <c r="AE87" s="76">
        <v>21.7</v>
      </c>
      <c r="AF87" s="76">
        <v>4.51</v>
      </c>
      <c r="AG87" s="76">
        <v>87.2</v>
      </c>
      <c r="AH87" s="76">
        <v>122.46</v>
      </c>
      <c r="AI87" s="76">
        <v>15.69</v>
      </c>
      <c r="AJ87" s="76">
        <v>21.76</v>
      </c>
      <c r="AK87" s="76">
        <v>45.69</v>
      </c>
      <c r="AL87" s="76">
        <v>66.209999999999994</v>
      </c>
      <c r="AM87" s="76">
        <v>7.04</v>
      </c>
      <c r="AN87" s="77">
        <v>16.420000000000002</v>
      </c>
      <c r="AO87" s="77">
        <v>15.586</v>
      </c>
      <c r="AP87" s="77">
        <v>10.388</v>
      </c>
      <c r="AQ87" s="77">
        <v>4.8079999999999998</v>
      </c>
      <c r="AR87" s="77">
        <v>1.4830000000000001</v>
      </c>
      <c r="AS87" s="77">
        <v>0.86199999999999999</v>
      </c>
      <c r="AT87" s="77">
        <v>1.66</v>
      </c>
      <c r="AU87" s="77">
        <v>1.5549999999999999</v>
      </c>
      <c r="AV87" s="77">
        <v>23.393000000000001</v>
      </c>
      <c r="AW87" s="76">
        <v>1.732</v>
      </c>
      <c r="AX87" s="76">
        <v>1.425</v>
      </c>
      <c r="AY87" s="76">
        <v>1.016</v>
      </c>
      <c r="AZ87" s="76">
        <v>0.64</v>
      </c>
      <c r="BA87" s="76">
        <v>0.46700000000000003</v>
      </c>
      <c r="BB87" s="76">
        <v>0.29399999999999998</v>
      </c>
      <c r="BC87" s="76">
        <v>0.23499999999999999</v>
      </c>
      <c r="BD87" s="76">
        <v>121.84</v>
      </c>
      <c r="BE87" s="76">
        <v>88.22</v>
      </c>
      <c r="BF87" s="76">
        <v>9</v>
      </c>
      <c r="BG87" s="76">
        <v>44.22</v>
      </c>
      <c r="BH87" s="76">
        <v>91.06</v>
      </c>
    </row>
    <row r="88" spans="1:60" x14ac:dyDescent="0.2">
      <c r="A88" s="71">
        <v>85</v>
      </c>
      <c r="B88" s="72">
        <v>285</v>
      </c>
      <c r="C88" s="73">
        <v>306.39999999999998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4">
        <v>74.75</v>
      </c>
      <c r="AC88" s="75">
        <v>3</v>
      </c>
      <c r="AD88" s="76">
        <v>0.86</v>
      </c>
      <c r="AE88" s="76">
        <v>21.7</v>
      </c>
      <c r="AF88" s="76">
        <v>4.51</v>
      </c>
      <c r="AG88" s="76">
        <v>88.56</v>
      </c>
      <c r="AH88" s="76">
        <v>124.17</v>
      </c>
      <c r="AI88" s="76">
        <v>15.69</v>
      </c>
      <c r="AJ88" s="76">
        <v>21.76</v>
      </c>
      <c r="AK88" s="76">
        <v>45.69</v>
      </c>
      <c r="AL88" s="76">
        <v>66.209999999999994</v>
      </c>
      <c r="AM88" s="76">
        <v>7.04</v>
      </c>
      <c r="AN88" s="77">
        <v>17.812000000000001</v>
      </c>
      <c r="AO88" s="77">
        <v>16.922000000000001</v>
      </c>
      <c r="AP88" s="77">
        <v>11.324999999999999</v>
      </c>
      <c r="AQ88" s="77">
        <v>5.2640000000000002</v>
      </c>
      <c r="AR88" s="77">
        <v>1.6240000000000001</v>
      </c>
      <c r="AS88" s="77">
        <v>0.94699999999999995</v>
      </c>
      <c r="AT88" s="77">
        <v>1.823</v>
      </c>
      <c r="AU88" s="77">
        <v>1.7070000000000001</v>
      </c>
      <c r="AV88" s="77">
        <v>26.36</v>
      </c>
      <c r="AW88" s="76">
        <v>1.768</v>
      </c>
      <c r="AX88" s="76">
        <v>1.4550000000000001</v>
      </c>
      <c r="AY88" s="76">
        <v>1.0369999999999999</v>
      </c>
      <c r="AZ88" s="76">
        <v>0.65300000000000002</v>
      </c>
      <c r="BA88" s="76">
        <v>0.47699999999999998</v>
      </c>
      <c r="BB88" s="76">
        <v>0.3</v>
      </c>
      <c r="BC88" s="76">
        <v>0.24</v>
      </c>
      <c r="BD88" s="76">
        <v>121.85</v>
      </c>
      <c r="BE88" s="76">
        <v>88.22</v>
      </c>
      <c r="BF88" s="76">
        <v>9</v>
      </c>
      <c r="BG88" s="76">
        <v>44.22</v>
      </c>
      <c r="BH88" s="76">
        <v>91.06</v>
      </c>
    </row>
    <row r="89" spans="1:60" x14ac:dyDescent="0.2">
      <c r="A89" s="71">
        <v>86</v>
      </c>
      <c r="B89" s="72">
        <v>285</v>
      </c>
      <c r="C89" s="73">
        <v>306.39999999999998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4">
        <v>71.81</v>
      </c>
      <c r="AC89" s="75">
        <v>3</v>
      </c>
      <c r="AD89" s="76">
        <v>0.86199999999999999</v>
      </c>
      <c r="AE89" s="76">
        <v>21.7</v>
      </c>
      <c r="AF89" s="76">
        <v>4.51</v>
      </c>
      <c r="AG89" s="76">
        <v>89.92</v>
      </c>
      <c r="AH89" s="76">
        <v>125.88</v>
      </c>
      <c r="AI89" s="76">
        <v>15.69</v>
      </c>
      <c r="AJ89" s="76">
        <v>21.76</v>
      </c>
      <c r="AK89" s="76">
        <v>45.69</v>
      </c>
      <c r="AL89" s="76">
        <v>66.209999999999994</v>
      </c>
      <c r="AM89" s="76">
        <v>7.04</v>
      </c>
      <c r="AN89" s="77">
        <v>19.321999999999999</v>
      </c>
      <c r="AO89" s="77">
        <v>18.375</v>
      </c>
      <c r="AP89" s="77">
        <v>12.358000000000001</v>
      </c>
      <c r="AQ89" s="77">
        <v>5.7690000000000001</v>
      </c>
      <c r="AR89" s="77">
        <v>1.7829999999999999</v>
      </c>
      <c r="AS89" s="77">
        <v>1.042</v>
      </c>
      <c r="AT89" s="77">
        <v>2.0070000000000001</v>
      </c>
      <c r="AU89" s="77">
        <v>1.8740000000000001</v>
      </c>
      <c r="AV89" s="77">
        <v>29.805</v>
      </c>
      <c r="AW89" s="76">
        <v>1.804</v>
      </c>
      <c r="AX89" s="76">
        <v>1.484</v>
      </c>
      <c r="AY89" s="76">
        <v>1.0580000000000001</v>
      </c>
      <c r="AZ89" s="76">
        <v>0.66600000000000004</v>
      </c>
      <c r="BA89" s="76">
        <v>0.48599999999999999</v>
      </c>
      <c r="BB89" s="76">
        <v>0.30599999999999999</v>
      </c>
      <c r="BC89" s="76">
        <v>0.245</v>
      </c>
      <c r="BD89" s="76">
        <v>121.85</v>
      </c>
      <c r="BE89" s="76">
        <v>88.23</v>
      </c>
      <c r="BF89" s="76">
        <v>9</v>
      </c>
      <c r="BG89" s="76">
        <v>46.2</v>
      </c>
      <c r="BH89" s="76">
        <v>95.09</v>
      </c>
    </row>
    <row r="90" spans="1:60" x14ac:dyDescent="0.2">
      <c r="A90" s="71">
        <v>87</v>
      </c>
      <c r="B90" s="72">
        <v>285</v>
      </c>
      <c r="C90" s="73">
        <v>306.39999999999998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4">
        <v>68.87</v>
      </c>
      <c r="AC90" s="75">
        <v>3</v>
      </c>
      <c r="AD90" s="76">
        <v>0.86299999999999999</v>
      </c>
      <c r="AE90" s="76">
        <v>21.7</v>
      </c>
      <c r="AF90" s="76">
        <v>4.51</v>
      </c>
      <c r="AG90" s="76">
        <v>91.28</v>
      </c>
      <c r="AH90" s="76">
        <v>127.59</v>
      </c>
      <c r="AI90" s="76">
        <v>15.69</v>
      </c>
      <c r="AJ90" s="76">
        <v>21.76</v>
      </c>
      <c r="AK90" s="76">
        <v>45.69</v>
      </c>
      <c r="AL90" s="76">
        <v>66.209999999999994</v>
      </c>
      <c r="AM90" s="76">
        <v>7.04</v>
      </c>
      <c r="AN90" s="77">
        <v>20.948</v>
      </c>
      <c r="AO90" s="77">
        <v>19.943999999999999</v>
      </c>
      <c r="AP90" s="77">
        <v>13.49</v>
      </c>
      <c r="AQ90" s="77">
        <v>6.327</v>
      </c>
      <c r="AR90" s="77">
        <v>1.9610000000000001</v>
      </c>
      <c r="AS90" s="77">
        <v>1.147</v>
      </c>
      <c r="AT90" s="77">
        <v>2.214</v>
      </c>
      <c r="AU90" s="77">
        <v>2.0590000000000002</v>
      </c>
      <c r="AV90" s="77">
        <v>33.774000000000001</v>
      </c>
      <c r="AW90" s="76">
        <v>1.839</v>
      </c>
      <c r="AX90" s="76">
        <v>1.5129999999999999</v>
      </c>
      <c r="AY90" s="76">
        <v>1.079</v>
      </c>
      <c r="AZ90" s="76">
        <v>0.68</v>
      </c>
      <c r="BA90" s="76">
        <v>0.496</v>
      </c>
      <c r="BB90" s="76">
        <v>0.312</v>
      </c>
      <c r="BC90" s="76">
        <v>0.249</v>
      </c>
      <c r="BD90" s="76">
        <v>121.85</v>
      </c>
      <c r="BE90" s="76">
        <v>88.23</v>
      </c>
      <c r="BF90" s="76">
        <v>9</v>
      </c>
      <c r="BG90" s="76">
        <v>46.2</v>
      </c>
      <c r="BH90" s="76">
        <v>95.09</v>
      </c>
    </row>
    <row r="91" spans="1:60" x14ac:dyDescent="0.2">
      <c r="A91" s="71">
        <v>88</v>
      </c>
      <c r="B91" s="72">
        <v>285</v>
      </c>
      <c r="C91" s="73">
        <v>306.39999999999998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4">
        <v>65.930000000000007</v>
      </c>
      <c r="AC91" s="75">
        <v>3</v>
      </c>
      <c r="AD91" s="76">
        <v>0.86399999999999999</v>
      </c>
      <c r="AE91" s="76">
        <v>21.7</v>
      </c>
      <c r="AF91" s="76">
        <v>4.51</v>
      </c>
      <c r="AG91" s="76">
        <v>92.64</v>
      </c>
      <c r="AH91" s="76">
        <v>129.29</v>
      </c>
      <c r="AI91" s="76">
        <v>15.69</v>
      </c>
      <c r="AJ91" s="76">
        <v>21.76</v>
      </c>
      <c r="AK91" s="76">
        <v>45.69</v>
      </c>
      <c r="AL91" s="76">
        <v>66.209999999999994</v>
      </c>
      <c r="AM91" s="76">
        <v>7.04</v>
      </c>
      <c r="AN91" s="77">
        <v>22.681000000000001</v>
      </c>
      <c r="AO91" s="77">
        <v>21.622</v>
      </c>
      <c r="AP91" s="77">
        <v>14.722</v>
      </c>
      <c r="AQ91" s="77">
        <v>6.9429999999999996</v>
      </c>
      <c r="AR91" s="77">
        <v>2.16</v>
      </c>
      <c r="AS91" s="77">
        <v>1.26</v>
      </c>
      <c r="AT91" s="77">
        <v>2.4420000000000002</v>
      </c>
      <c r="AU91" s="77">
        <v>2.2610000000000001</v>
      </c>
      <c r="AV91" s="77">
        <v>38.264000000000003</v>
      </c>
      <c r="AW91" s="76">
        <v>1.875</v>
      </c>
      <c r="AX91" s="76">
        <v>1.5429999999999999</v>
      </c>
      <c r="AY91" s="76">
        <v>1.1000000000000001</v>
      </c>
      <c r="AZ91" s="76">
        <v>0.69299999999999995</v>
      </c>
      <c r="BA91" s="76">
        <v>0.50600000000000001</v>
      </c>
      <c r="BB91" s="76">
        <v>0.318</v>
      </c>
      <c r="BC91" s="76">
        <v>0.254</v>
      </c>
      <c r="BD91" s="76">
        <v>121.85</v>
      </c>
      <c r="BE91" s="76">
        <v>88.23</v>
      </c>
      <c r="BF91" s="76">
        <v>9</v>
      </c>
      <c r="BG91" s="76">
        <v>46.2</v>
      </c>
      <c r="BH91" s="76">
        <v>95.09</v>
      </c>
    </row>
    <row r="92" spans="1:60" x14ac:dyDescent="0.2">
      <c r="A92" s="71">
        <v>89</v>
      </c>
      <c r="B92" s="72">
        <v>285</v>
      </c>
      <c r="C92" s="73">
        <v>306.39999999999998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4">
        <v>63.21</v>
      </c>
      <c r="AC92" s="75">
        <v>3</v>
      </c>
      <c r="AD92" s="76">
        <v>0.86399999999999999</v>
      </c>
      <c r="AE92" s="76">
        <v>21.7</v>
      </c>
      <c r="AF92" s="76">
        <v>4.51</v>
      </c>
      <c r="AG92" s="76">
        <v>93.47</v>
      </c>
      <c r="AH92" s="76">
        <v>130.29</v>
      </c>
      <c r="AI92" s="76">
        <v>15.69</v>
      </c>
      <c r="AJ92" s="76">
        <v>21.76</v>
      </c>
      <c r="AK92" s="76">
        <v>45.69</v>
      </c>
      <c r="AL92" s="76">
        <v>66.209999999999994</v>
      </c>
      <c r="AM92" s="76">
        <v>7.04</v>
      </c>
      <c r="AN92" s="77">
        <v>24.507000000000001</v>
      </c>
      <c r="AO92" s="77">
        <v>23.398</v>
      </c>
      <c r="AP92" s="77">
        <v>16.050999999999998</v>
      </c>
      <c r="AQ92" s="77">
        <v>7.625</v>
      </c>
      <c r="AR92" s="77">
        <v>2.383</v>
      </c>
      <c r="AS92" s="77">
        <v>1.381</v>
      </c>
      <c r="AT92" s="77">
        <v>2.6890000000000001</v>
      </c>
      <c r="AU92" s="77">
        <v>2.48</v>
      </c>
      <c r="AV92" s="77">
        <v>43.283999999999999</v>
      </c>
      <c r="AW92" s="76">
        <v>1.91</v>
      </c>
      <c r="AX92" s="76">
        <v>1.5720000000000001</v>
      </c>
      <c r="AY92" s="76">
        <v>1.121</v>
      </c>
      <c r="AZ92" s="76">
        <v>0.70599999999999996</v>
      </c>
      <c r="BA92" s="76">
        <v>0.51500000000000001</v>
      </c>
      <c r="BB92" s="76">
        <v>0.32400000000000001</v>
      </c>
      <c r="BC92" s="76">
        <v>0.25900000000000001</v>
      </c>
      <c r="BD92" s="76">
        <v>121.85</v>
      </c>
      <c r="BE92" s="76">
        <v>88.23</v>
      </c>
      <c r="BF92" s="76">
        <v>9</v>
      </c>
      <c r="BG92" s="76">
        <v>46.2</v>
      </c>
      <c r="BH92" s="76">
        <v>95.09</v>
      </c>
    </row>
    <row r="93" spans="1:60" x14ac:dyDescent="0.2">
      <c r="A93" s="71">
        <v>90</v>
      </c>
      <c r="B93" s="72">
        <v>285</v>
      </c>
      <c r="C93" s="73">
        <v>306.39999999999998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4">
        <v>60.5</v>
      </c>
      <c r="AC93" s="75">
        <v>3</v>
      </c>
      <c r="AD93" s="76">
        <v>0.86399999999999999</v>
      </c>
      <c r="AE93" s="76">
        <v>21.7</v>
      </c>
      <c r="AF93" s="76">
        <v>4.51</v>
      </c>
      <c r="AG93" s="76">
        <v>94.31</v>
      </c>
      <c r="AH93" s="76">
        <v>131.28</v>
      </c>
      <c r="AI93" s="76">
        <v>15.69</v>
      </c>
      <c r="AJ93" s="76">
        <v>21.76</v>
      </c>
      <c r="AK93" s="76">
        <v>45.69</v>
      </c>
      <c r="AL93" s="76">
        <v>66.209999999999994</v>
      </c>
      <c r="AM93" s="76">
        <v>7.04</v>
      </c>
      <c r="AN93" s="77">
        <v>26.407</v>
      </c>
      <c r="AO93" s="77">
        <v>25.256</v>
      </c>
      <c r="AP93" s="77">
        <v>17.474</v>
      </c>
      <c r="AQ93" s="77">
        <v>8.3740000000000006</v>
      </c>
      <c r="AR93" s="77">
        <v>2.633</v>
      </c>
      <c r="AS93" s="77">
        <v>1.508</v>
      </c>
      <c r="AT93" s="77">
        <v>2.9540000000000002</v>
      </c>
      <c r="AU93" s="77">
        <v>2.7160000000000002</v>
      </c>
      <c r="AV93" s="77">
        <v>48.963000000000001</v>
      </c>
      <c r="AW93" s="76">
        <v>1.946</v>
      </c>
      <c r="AX93" s="76">
        <v>1.601</v>
      </c>
      <c r="AY93" s="76">
        <v>1.1419999999999999</v>
      </c>
      <c r="AZ93" s="76">
        <v>0.71899999999999997</v>
      </c>
      <c r="BA93" s="76">
        <v>0.52500000000000002</v>
      </c>
      <c r="BB93" s="76">
        <v>0.33</v>
      </c>
      <c r="BC93" s="76">
        <v>0.26400000000000001</v>
      </c>
      <c r="BD93" s="76">
        <v>121.85</v>
      </c>
      <c r="BE93" s="76">
        <v>88.23</v>
      </c>
      <c r="BF93" s="76">
        <v>9</v>
      </c>
      <c r="BG93" s="76">
        <v>46.2</v>
      </c>
      <c r="BH93" s="76">
        <v>95.09</v>
      </c>
    </row>
    <row r="94" spans="1:60" x14ac:dyDescent="0.2">
      <c r="A94" s="71">
        <v>91</v>
      </c>
      <c r="B94" s="72">
        <v>285</v>
      </c>
      <c r="C94" s="73">
        <v>306.39999999999998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4">
        <v>57.79</v>
      </c>
      <c r="AC94" s="75">
        <v>3</v>
      </c>
      <c r="AD94" s="76">
        <v>0.86399999999999999</v>
      </c>
      <c r="AE94" s="76">
        <v>21.7</v>
      </c>
      <c r="AF94" s="76">
        <v>4.51</v>
      </c>
      <c r="AG94" s="76">
        <v>95.14</v>
      </c>
      <c r="AH94" s="76">
        <v>132.27000000000001</v>
      </c>
      <c r="AI94" s="76">
        <v>15.69</v>
      </c>
      <c r="AJ94" s="76">
        <v>21.76</v>
      </c>
      <c r="AK94" s="76">
        <v>45.69</v>
      </c>
      <c r="AL94" s="76">
        <v>66.209999999999994</v>
      </c>
      <c r="AM94" s="76">
        <v>7.04</v>
      </c>
      <c r="AN94" s="77">
        <v>28.387</v>
      </c>
      <c r="AO94" s="77">
        <v>27.207999999999998</v>
      </c>
      <c r="AP94" s="77">
        <v>19.004999999999999</v>
      </c>
      <c r="AQ94" s="77">
        <v>9.1969999999999992</v>
      </c>
      <c r="AR94" s="77">
        <v>2.915</v>
      </c>
      <c r="AS94" s="77">
        <v>1.641</v>
      </c>
      <c r="AT94" s="77">
        <v>3.238</v>
      </c>
      <c r="AU94" s="77">
        <v>2.9750000000000001</v>
      </c>
      <c r="AV94" s="77">
        <v>55.161999999999999</v>
      </c>
      <c r="AW94" s="76">
        <v>1.9810000000000001</v>
      </c>
      <c r="AX94" s="76">
        <v>1.63</v>
      </c>
      <c r="AY94" s="76">
        <v>1.163</v>
      </c>
      <c r="AZ94" s="76">
        <v>0.73299999999999998</v>
      </c>
      <c r="BA94" s="76">
        <v>0.53500000000000003</v>
      </c>
      <c r="BB94" s="76">
        <v>0.33600000000000002</v>
      </c>
      <c r="BC94" s="76">
        <v>0.26900000000000002</v>
      </c>
      <c r="BD94" s="76">
        <v>121.85</v>
      </c>
      <c r="BE94" s="76">
        <v>88.23</v>
      </c>
      <c r="BF94" s="76">
        <v>9</v>
      </c>
      <c r="BG94" s="76">
        <v>48.17</v>
      </c>
      <c r="BH94" s="76">
        <v>99.13</v>
      </c>
    </row>
    <row r="95" spans="1:60" x14ac:dyDescent="0.2">
      <c r="A95" s="71">
        <v>92</v>
      </c>
      <c r="B95" s="72">
        <v>285</v>
      </c>
      <c r="C95" s="73">
        <v>306.39999999999998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4">
        <v>55.07</v>
      </c>
      <c r="AC95" s="75">
        <v>3</v>
      </c>
      <c r="AD95" s="76">
        <v>0.86399999999999999</v>
      </c>
      <c r="AE95" s="76">
        <v>21.7</v>
      </c>
      <c r="AF95" s="76">
        <v>4.51</v>
      </c>
      <c r="AG95" s="76">
        <v>95.97</v>
      </c>
      <c r="AH95" s="76">
        <v>133.26</v>
      </c>
      <c r="AI95" s="76">
        <v>15.69</v>
      </c>
      <c r="AJ95" s="76">
        <v>21.76</v>
      </c>
      <c r="AK95" s="76">
        <v>45.69</v>
      </c>
      <c r="AL95" s="76">
        <v>66.209999999999994</v>
      </c>
      <c r="AM95" s="76">
        <v>7.04</v>
      </c>
      <c r="AN95" s="77">
        <v>30.471</v>
      </c>
      <c r="AO95" s="77">
        <v>29.265999999999998</v>
      </c>
      <c r="AP95" s="77">
        <v>20.652999999999999</v>
      </c>
      <c r="AQ95" s="77">
        <v>10.111000000000001</v>
      </c>
      <c r="AR95" s="77">
        <v>3.234</v>
      </c>
      <c r="AS95" s="77">
        <v>1.772</v>
      </c>
      <c r="AT95" s="77">
        <v>3.5409999999999999</v>
      </c>
      <c r="AU95" s="77">
        <v>3.258</v>
      </c>
      <c r="AV95" s="77">
        <v>62.006999999999998</v>
      </c>
      <c r="AW95" s="76">
        <v>2.016</v>
      </c>
      <c r="AX95" s="76">
        <v>1.659</v>
      </c>
      <c r="AY95" s="76">
        <v>1.1839999999999999</v>
      </c>
      <c r="AZ95" s="76">
        <v>0.746</v>
      </c>
      <c r="BA95" s="76">
        <v>0.54400000000000004</v>
      </c>
      <c r="BB95" s="76">
        <v>0.34200000000000003</v>
      </c>
      <c r="BC95" s="76">
        <v>0.27400000000000002</v>
      </c>
      <c r="BD95" s="76">
        <v>121.85</v>
      </c>
      <c r="BE95" s="76">
        <v>88.23</v>
      </c>
      <c r="BF95" s="76">
        <v>9</v>
      </c>
      <c r="BG95" s="76">
        <v>48.17</v>
      </c>
      <c r="BH95" s="76">
        <v>99.13</v>
      </c>
    </row>
    <row r="96" spans="1:60" x14ac:dyDescent="0.2">
      <c r="A96" s="71">
        <v>93</v>
      </c>
      <c r="B96" s="72">
        <v>285</v>
      </c>
      <c r="C96" s="73">
        <v>306.39999999999998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4">
        <v>52.36</v>
      </c>
      <c r="AC96" s="75">
        <v>3</v>
      </c>
      <c r="AD96" s="76">
        <v>0.86399999999999999</v>
      </c>
      <c r="AE96" s="76">
        <v>21.7</v>
      </c>
      <c r="AF96" s="76">
        <v>4.51</v>
      </c>
      <c r="AG96" s="76">
        <v>96.81</v>
      </c>
      <c r="AH96" s="76">
        <v>134.25</v>
      </c>
      <c r="AI96" s="76">
        <v>15.69</v>
      </c>
      <c r="AJ96" s="76">
        <v>21.76</v>
      </c>
      <c r="AK96" s="76">
        <v>45.69</v>
      </c>
      <c r="AL96" s="76">
        <v>66.209999999999994</v>
      </c>
      <c r="AM96" s="76">
        <v>7.04</v>
      </c>
      <c r="AN96" s="77">
        <v>32.655000000000001</v>
      </c>
      <c r="AO96" s="77">
        <v>31.43</v>
      </c>
      <c r="AP96" s="77">
        <v>22.427</v>
      </c>
      <c r="AQ96" s="77">
        <v>11.122</v>
      </c>
      <c r="AR96" s="77">
        <v>3.5979999999999999</v>
      </c>
      <c r="AS96" s="77">
        <v>1.772</v>
      </c>
      <c r="AT96" s="77">
        <v>3.8610000000000002</v>
      </c>
      <c r="AU96" s="77">
        <v>3.5630000000000002</v>
      </c>
      <c r="AV96" s="77">
        <v>69.692999999999998</v>
      </c>
      <c r="AW96" s="76">
        <v>2.052</v>
      </c>
      <c r="AX96" s="76">
        <v>1.6890000000000001</v>
      </c>
      <c r="AY96" s="76">
        <v>1.2050000000000001</v>
      </c>
      <c r="AZ96" s="76">
        <v>0.75900000000000001</v>
      </c>
      <c r="BA96" s="76">
        <v>0.55400000000000005</v>
      </c>
      <c r="BB96" s="76">
        <v>0.34799999999999998</v>
      </c>
      <c r="BC96" s="76">
        <v>0.27900000000000003</v>
      </c>
      <c r="BD96" s="76">
        <v>121.85</v>
      </c>
      <c r="BE96" s="76">
        <v>88.23</v>
      </c>
      <c r="BF96" s="76">
        <v>9</v>
      </c>
      <c r="BG96" s="76">
        <v>48.17</v>
      </c>
      <c r="BH96" s="76">
        <v>99.13</v>
      </c>
    </row>
    <row r="97" spans="1:60" x14ac:dyDescent="0.2">
      <c r="A97" s="71">
        <v>94</v>
      </c>
      <c r="B97" s="72">
        <v>285</v>
      </c>
      <c r="C97" s="73">
        <v>306.39999999999998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4">
        <v>49.99</v>
      </c>
      <c r="AC97" s="75">
        <v>3</v>
      </c>
      <c r="AD97" s="76">
        <v>0.86399999999999999</v>
      </c>
      <c r="AE97" s="76">
        <v>21.7</v>
      </c>
      <c r="AF97" s="76">
        <v>4.51</v>
      </c>
      <c r="AG97" s="76">
        <v>97.49</v>
      </c>
      <c r="AH97" s="76">
        <v>135.04</v>
      </c>
      <c r="AI97" s="76">
        <v>15.69</v>
      </c>
      <c r="AJ97" s="76">
        <v>21.76</v>
      </c>
      <c r="AK97" s="76">
        <v>45.69</v>
      </c>
      <c r="AL97" s="76">
        <v>66.209999999999994</v>
      </c>
      <c r="AM97" s="76">
        <v>7.04</v>
      </c>
      <c r="AN97" s="77">
        <v>34.137</v>
      </c>
      <c r="AO97" s="77">
        <v>33.508000000000003</v>
      </c>
      <c r="AP97" s="77">
        <v>24.356000000000002</v>
      </c>
      <c r="AQ97" s="77">
        <v>12.259</v>
      </c>
      <c r="AR97" s="77">
        <v>4.0250000000000004</v>
      </c>
      <c r="AS97" s="77">
        <v>1.772</v>
      </c>
      <c r="AT97" s="77">
        <v>4.202</v>
      </c>
      <c r="AU97" s="77">
        <v>3.9039999999999999</v>
      </c>
      <c r="AV97" s="77">
        <v>77.978999999999999</v>
      </c>
      <c r="AW97" s="76">
        <v>2.0870000000000002</v>
      </c>
      <c r="AX97" s="76">
        <v>1.718</v>
      </c>
      <c r="AY97" s="76">
        <v>1.226</v>
      </c>
      <c r="AZ97" s="76">
        <v>0.77200000000000002</v>
      </c>
      <c r="BA97" s="76">
        <v>0.56399999999999995</v>
      </c>
      <c r="BB97" s="76">
        <v>0.35399999999999998</v>
      </c>
      <c r="BC97" s="76">
        <v>0.28299999999999997</v>
      </c>
      <c r="BD97" s="76">
        <v>121.85</v>
      </c>
      <c r="BE97" s="76">
        <v>88.23</v>
      </c>
      <c r="BF97" s="76">
        <v>9</v>
      </c>
      <c r="BG97" s="76">
        <v>48.17</v>
      </c>
      <c r="BH97" s="76">
        <v>99.13</v>
      </c>
    </row>
    <row r="98" spans="1:60" x14ac:dyDescent="0.2">
      <c r="A98" s="71">
        <v>95</v>
      </c>
      <c r="B98" s="72">
        <v>285</v>
      </c>
      <c r="C98" s="73">
        <v>306.39999999999998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4">
        <v>47.63</v>
      </c>
      <c r="AC98" s="75">
        <v>3</v>
      </c>
      <c r="AD98" s="76">
        <v>0.86399999999999999</v>
      </c>
      <c r="AE98" s="76">
        <v>21.7</v>
      </c>
      <c r="AF98" s="76">
        <v>4.51</v>
      </c>
      <c r="AG98" s="76">
        <v>98.17</v>
      </c>
      <c r="AH98" s="76">
        <v>135.82</v>
      </c>
      <c r="AI98" s="76">
        <v>15.69</v>
      </c>
      <c r="AJ98" s="76">
        <v>21.76</v>
      </c>
      <c r="AK98" s="76">
        <v>45.69</v>
      </c>
      <c r="AL98" s="76">
        <v>66.209999999999994</v>
      </c>
      <c r="AM98" s="76">
        <v>7.04</v>
      </c>
      <c r="AN98" s="77">
        <v>34.137</v>
      </c>
      <c r="AO98" s="77">
        <v>33.508000000000003</v>
      </c>
      <c r="AP98" s="77">
        <v>26.443999999999999</v>
      </c>
      <c r="AQ98" s="77">
        <v>13.547000000000001</v>
      </c>
      <c r="AR98" s="77">
        <v>4.5270000000000001</v>
      </c>
      <c r="AS98" s="77">
        <v>1.772</v>
      </c>
      <c r="AT98" s="77">
        <v>4.5609999999999999</v>
      </c>
      <c r="AU98" s="77">
        <v>4.2869999999999999</v>
      </c>
      <c r="AV98" s="77">
        <v>78.948999999999998</v>
      </c>
      <c r="AW98" s="76">
        <v>2.1230000000000002</v>
      </c>
      <c r="AX98" s="76">
        <v>1.7470000000000001</v>
      </c>
      <c r="AY98" s="76">
        <v>1.2470000000000001</v>
      </c>
      <c r="AZ98" s="76">
        <v>0.78600000000000003</v>
      </c>
      <c r="BA98" s="76">
        <v>0.57299999999999995</v>
      </c>
      <c r="BB98" s="76">
        <v>0.36099999999999999</v>
      </c>
      <c r="BC98" s="76">
        <v>0.28799999999999998</v>
      </c>
      <c r="BD98" s="76">
        <v>121.85</v>
      </c>
      <c r="BE98" s="76">
        <v>88.23</v>
      </c>
      <c r="BF98" s="76">
        <v>9</v>
      </c>
      <c r="BG98" s="76">
        <v>48.17</v>
      </c>
      <c r="BH98" s="76">
        <v>99.13</v>
      </c>
    </row>
    <row r="99" spans="1:60" x14ac:dyDescent="0.2">
      <c r="A99" s="71">
        <v>96</v>
      </c>
      <c r="B99" s="72">
        <v>285</v>
      </c>
      <c r="C99" s="73">
        <v>306.39999999999998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4">
        <v>45.26</v>
      </c>
      <c r="AC99" s="75">
        <v>3</v>
      </c>
      <c r="AD99" s="76">
        <v>0.86399999999999999</v>
      </c>
      <c r="AE99" s="76">
        <v>21.7</v>
      </c>
      <c r="AF99" s="76">
        <v>4.51</v>
      </c>
      <c r="AG99" s="76">
        <v>98.86</v>
      </c>
      <c r="AH99" s="76">
        <v>136.6</v>
      </c>
      <c r="AI99" s="76">
        <v>15.69</v>
      </c>
      <c r="AJ99" s="76">
        <v>21.76</v>
      </c>
      <c r="AK99" s="76">
        <v>45.69</v>
      </c>
      <c r="AL99" s="76">
        <v>66.209999999999994</v>
      </c>
      <c r="AM99" s="76">
        <v>7.04</v>
      </c>
      <c r="AN99" s="77">
        <v>34.137</v>
      </c>
      <c r="AO99" s="77">
        <v>33.508000000000003</v>
      </c>
      <c r="AP99" s="77">
        <v>27.591999999999999</v>
      </c>
      <c r="AQ99" s="77">
        <v>14.96</v>
      </c>
      <c r="AR99" s="77">
        <v>5.0869999999999997</v>
      </c>
      <c r="AS99" s="77">
        <v>1.772</v>
      </c>
      <c r="AT99" s="77">
        <v>4.819</v>
      </c>
      <c r="AU99" s="77">
        <v>4.4749999999999996</v>
      </c>
      <c r="AV99" s="77">
        <v>78.948999999999998</v>
      </c>
      <c r="AW99" s="76">
        <v>2.1589999999999998</v>
      </c>
      <c r="AX99" s="76">
        <v>1.7769999999999999</v>
      </c>
      <c r="AY99" s="76">
        <v>1.268</v>
      </c>
      <c r="AZ99" s="76">
        <v>0.79900000000000004</v>
      </c>
      <c r="BA99" s="76">
        <v>0.58299999999999996</v>
      </c>
      <c r="BB99" s="76">
        <v>0.36699999999999999</v>
      </c>
      <c r="BC99" s="76">
        <v>0.29299999999999998</v>
      </c>
      <c r="BD99" s="76">
        <v>121.85</v>
      </c>
      <c r="BE99" s="76">
        <v>88.23</v>
      </c>
      <c r="BF99" s="76">
        <v>9</v>
      </c>
      <c r="BG99" s="76">
        <v>49.77</v>
      </c>
      <c r="BH99" s="76">
        <v>102.4</v>
      </c>
    </row>
    <row r="100" spans="1:60" x14ac:dyDescent="0.2">
      <c r="A100" s="71">
        <v>97</v>
      </c>
      <c r="B100" s="72">
        <v>285</v>
      </c>
      <c r="C100" s="73">
        <v>306.39999999999998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4">
        <v>42.89</v>
      </c>
      <c r="AC100" s="75">
        <v>3</v>
      </c>
      <c r="AD100" s="76">
        <v>0.86399999999999999</v>
      </c>
      <c r="AE100" s="76">
        <v>21.7</v>
      </c>
      <c r="AF100" s="76">
        <v>4.51</v>
      </c>
      <c r="AG100" s="76">
        <v>99.54</v>
      </c>
      <c r="AH100" s="76">
        <v>137.38999999999999</v>
      </c>
      <c r="AI100" s="76">
        <v>15.69</v>
      </c>
      <c r="AJ100" s="76">
        <v>21.76</v>
      </c>
      <c r="AK100" s="76">
        <v>45.69</v>
      </c>
      <c r="AL100" s="76">
        <v>66.209999999999994</v>
      </c>
      <c r="AM100" s="76">
        <v>7.04</v>
      </c>
      <c r="AN100" s="77">
        <v>34.137</v>
      </c>
      <c r="AO100" s="77">
        <v>33.508000000000003</v>
      </c>
      <c r="AP100" s="77">
        <v>27.591999999999999</v>
      </c>
      <c r="AQ100" s="77">
        <v>15.438000000000001</v>
      </c>
      <c r="AR100" s="77">
        <v>5.3920000000000003</v>
      </c>
      <c r="AS100" s="77">
        <v>1.772</v>
      </c>
      <c r="AT100" s="77">
        <v>4.819</v>
      </c>
      <c r="AU100" s="77">
        <v>4.4749999999999996</v>
      </c>
      <c r="AV100" s="77">
        <v>78.948999999999998</v>
      </c>
      <c r="AW100" s="76">
        <v>2.1949999999999998</v>
      </c>
      <c r="AX100" s="76">
        <v>1.8069999999999999</v>
      </c>
      <c r="AY100" s="76">
        <v>1.29</v>
      </c>
      <c r="AZ100" s="76">
        <v>0.81200000000000006</v>
      </c>
      <c r="BA100" s="76">
        <v>0.59299999999999997</v>
      </c>
      <c r="BB100" s="76">
        <v>0.373</v>
      </c>
      <c r="BC100" s="76">
        <v>0.29799999999999999</v>
      </c>
      <c r="BD100" s="76">
        <v>121.85</v>
      </c>
      <c r="BE100" s="76">
        <v>88.23</v>
      </c>
      <c r="BF100" s="76">
        <v>9</v>
      </c>
      <c r="BG100" s="76">
        <v>49.77</v>
      </c>
      <c r="BH100" s="76">
        <v>102.4</v>
      </c>
    </row>
    <row r="101" spans="1:60" x14ac:dyDescent="0.2">
      <c r="A101" s="71">
        <v>98</v>
      </c>
      <c r="B101" s="72">
        <v>285</v>
      </c>
      <c r="C101" s="73">
        <v>306.39999999999998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4">
        <v>40.53</v>
      </c>
      <c r="AC101" s="75">
        <v>3</v>
      </c>
      <c r="AD101" s="76">
        <v>0.86399999999999999</v>
      </c>
      <c r="AE101" s="76">
        <v>21.7</v>
      </c>
      <c r="AF101" s="76">
        <v>4.51</v>
      </c>
      <c r="AG101" s="76">
        <v>100.22</v>
      </c>
      <c r="AH101" s="76">
        <v>138.16999999999999</v>
      </c>
      <c r="AI101" s="76">
        <v>15.69</v>
      </c>
      <c r="AJ101" s="76">
        <v>21.76</v>
      </c>
      <c r="AK101" s="76">
        <v>45.69</v>
      </c>
      <c r="AL101" s="76">
        <v>66.209999999999994</v>
      </c>
      <c r="AM101" s="76">
        <v>7.04</v>
      </c>
      <c r="AN101" s="77">
        <v>34.137</v>
      </c>
      <c r="AO101" s="77">
        <v>33.508000000000003</v>
      </c>
      <c r="AP101" s="77">
        <v>27.591999999999999</v>
      </c>
      <c r="AQ101" s="77">
        <v>15.438000000000001</v>
      </c>
      <c r="AR101" s="77">
        <v>5.3920000000000003</v>
      </c>
      <c r="AS101" s="77">
        <v>1.772</v>
      </c>
      <c r="AT101" s="77">
        <v>4.819</v>
      </c>
      <c r="AU101" s="77">
        <v>4.4749999999999996</v>
      </c>
      <c r="AV101" s="77">
        <v>78.948999999999998</v>
      </c>
      <c r="AW101" s="76">
        <v>2.2309999999999999</v>
      </c>
      <c r="AX101" s="76">
        <v>1.8360000000000001</v>
      </c>
      <c r="AY101" s="76">
        <v>1.3109999999999999</v>
      </c>
      <c r="AZ101" s="76">
        <v>0.82599999999999996</v>
      </c>
      <c r="BA101" s="76">
        <v>0.60299999999999998</v>
      </c>
      <c r="BB101" s="76">
        <v>0.379</v>
      </c>
      <c r="BC101" s="76">
        <v>0.30299999999999999</v>
      </c>
      <c r="BD101" s="76">
        <v>121.85</v>
      </c>
      <c r="BE101" s="76">
        <v>88.23</v>
      </c>
      <c r="BF101" s="76">
        <v>9</v>
      </c>
      <c r="BG101" s="76">
        <v>49.77</v>
      </c>
      <c r="BH101" s="76">
        <v>102.4</v>
      </c>
    </row>
    <row r="102" spans="1:60" x14ac:dyDescent="0.2">
      <c r="A102" s="71">
        <v>99</v>
      </c>
      <c r="B102" s="72">
        <v>285</v>
      </c>
      <c r="C102" s="73">
        <v>306.39999999999998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4">
        <v>38.159999999999997</v>
      </c>
      <c r="AC102" s="75">
        <v>3</v>
      </c>
      <c r="AD102" s="76">
        <v>0.86399999999999999</v>
      </c>
      <c r="AE102" s="76">
        <v>21.7</v>
      </c>
      <c r="AF102" s="76">
        <v>4.51</v>
      </c>
      <c r="AG102" s="76">
        <v>100.22</v>
      </c>
      <c r="AH102" s="76">
        <v>138.16999999999999</v>
      </c>
      <c r="AI102" s="76">
        <v>15.69</v>
      </c>
      <c r="AJ102" s="76">
        <v>21.76</v>
      </c>
      <c r="AK102" s="76">
        <v>45.69</v>
      </c>
      <c r="AL102" s="76">
        <v>66.209999999999994</v>
      </c>
      <c r="AM102" s="76">
        <v>7.04</v>
      </c>
      <c r="AN102" s="77">
        <v>34.137</v>
      </c>
      <c r="AO102" s="77">
        <v>33.508000000000003</v>
      </c>
      <c r="AP102" s="77">
        <v>27.591999999999999</v>
      </c>
      <c r="AQ102" s="77">
        <v>15.438000000000001</v>
      </c>
      <c r="AR102" s="77">
        <v>5.3920000000000003</v>
      </c>
      <c r="AS102" s="77">
        <v>1.772</v>
      </c>
      <c r="AT102" s="77">
        <v>4.819</v>
      </c>
      <c r="AU102" s="77">
        <v>4.4749999999999996</v>
      </c>
      <c r="AV102" s="77">
        <v>78.948999999999998</v>
      </c>
      <c r="AW102" s="76">
        <v>2.2669999999999999</v>
      </c>
      <c r="AX102" s="76">
        <v>1.8660000000000001</v>
      </c>
      <c r="AY102" s="76">
        <v>1.3320000000000001</v>
      </c>
      <c r="AZ102" s="76">
        <v>0.83899999999999997</v>
      </c>
      <c r="BA102" s="76">
        <v>0.61299999999999999</v>
      </c>
      <c r="BB102" s="76">
        <v>0.38500000000000001</v>
      </c>
      <c r="BC102" s="76">
        <v>0.308</v>
      </c>
      <c r="BD102" s="76">
        <v>121.85</v>
      </c>
      <c r="BE102" s="76">
        <v>88.23</v>
      </c>
      <c r="BF102" s="76">
        <v>9</v>
      </c>
      <c r="BG102" s="76">
        <v>49.77</v>
      </c>
      <c r="BH102" s="76">
        <v>102.4</v>
      </c>
    </row>
    <row r="103" spans="1:60" x14ac:dyDescent="0.2">
      <c r="A103" s="71">
        <v>100</v>
      </c>
      <c r="B103" s="72">
        <v>285</v>
      </c>
      <c r="C103" s="73">
        <v>306.39999999999998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4">
        <v>35.799999999999997</v>
      </c>
      <c r="AC103" s="75">
        <v>3</v>
      </c>
      <c r="AD103" s="76">
        <v>0.86399999999999999</v>
      </c>
      <c r="AE103" s="76">
        <v>21.7</v>
      </c>
      <c r="AF103" s="76">
        <v>4.51</v>
      </c>
      <c r="AG103" s="76">
        <v>100.22</v>
      </c>
      <c r="AH103" s="76">
        <v>138.16999999999999</v>
      </c>
      <c r="AI103" s="76">
        <v>15.69</v>
      </c>
      <c r="AJ103" s="76">
        <v>21.76</v>
      </c>
      <c r="AK103" s="76">
        <v>45.69</v>
      </c>
      <c r="AL103" s="76">
        <v>66.209999999999994</v>
      </c>
      <c r="AM103" s="76">
        <v>7.04</v>
      </c>
      <c r="AN103" s="77">
        <v>34.137</v>
      </c>
      <c r="AO103" s="77">
        <v>33.508000000000003</v>
      </c>
      <c r="AP103" s="77">
        <v>27.591999999999999</v>
      </c>
      <c r="AQ103" s="77">
        <v>15.438000000000001</v>
      </c>
      <c r="AR103" s="77">
        <v>5.3920000000000003</v>
      </c>
      <c r="AS103" s="77">
        <v>1.772</v>
      </c>
      <c r="AT103" s="77">
        <v>4.819</v>
      </c>
      <c r="AU103" s="77">
        <v>4.4749999999999996</v>
      </c>
      <c r="AV103" s="77">
        <v>78.948999999999998</v>
      </c>
      <c r="AW103" s="76">
        <v>2.3029999999999999</v>
      </c>
      <c r="AX103" s="76">
        <v>1.8959999999999999</v>
      </c>
      <c r="AY103" s="76">
        <v>1.3540000000000001</v>
      </c>
      <c r="AZ103" s="76">
        <v>0.85299999999999998</v>
      </c>
      <c r="BA103" s="76">
        <v>0.623</v>
      </c>
      <c r="BB103" s="76">
        <v>0.39200000000000002</v>
      </c>
      <c r="BC103" s="76">
        <v>0.313</v>
      </c>
      <c r="BD103" s="76">
        <v>121.85</v>
      </c>
      <c r="BE103" s="76">
        <v>88.23</v>
      </c>
      <c r="BF103" s="76">
        <v>9</v>
      </c>
      <c r="BG103" s="76">
        <v>49.77</v>
      </c>
      <c r="BH103" s="76">
        <v>102.4</v>
      </c>
    </row>
    <row r="104" spans="1:60" x14ac:dyDescent="0.2">
      <c r="A104" s="71">
        <v>101</v>
      </c>
      <c r="B104" s="72">
        <v>285</v>
      </c>
      <c r="C104" s="73">
        <v>306.39999999999998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4">
        <v>33.43</v>
      </c>
      <c r="AC104" s="75">
        <v>3</v>
      </c>
      <c r="AD104" s="76">
        <v>0.86399999999999999</v>
      </c>
      <c r="AE104" s="76">
        <v>21.7</v>
      </c>
      <c r="AF104" s="76">
        <v>4.51</v>
      </c>
      <c r="AG104" s="76">
        <v>100.22</v>
      </c>
      <c r="AH104" s="76">
        <v>138.16999999999999</v>
      </c>
      <c r="AI104" s="76">
        <v>15.69</v>
      </c>
      <c r="AJ104" s="76">
        <v>21.76</v>
      </c>
      <c r="AK104" s="76">
        <v>45.69</v>
      </c>
      <c r="AL104" s="76">
        <v>66.209999999999994</v>
      </c>
      <c r="AM104" s="76">
        <v>7.04</v>
      </c>
      <c r="AN104" s="77">
        <v>34.137</v>
      </c>
      <c r="AO104" s="77">
        <v>33.508000000000003</v>
      </c>
      <c r="AP104" s="77">
        <v>27.591999999999999</v>
      </c>
      <c r="AQ104" s="77">
        <v>15.438000000000001</v>
      </c>
      <c r="AR104" s="77">
        <v>5.3920000000000003</v>
      </c>
      <c r="AS104" s="77">
        <v>1.772</v>
      </c>
      <c r="AT104" s="77">
        <v>4.819</v>
      </c>
      <c r="AU104" s="77">
        <v>4.4749999999999996</v>
      </c>
      <c r="AV104" s="77">
        <v>78.948999999999998</v>
      </c>
      <c r="AW104" s="76">
        <v>2.339</v>
      </c>
      <c r="AX104" s="76">
        <v>1.9259999999999999</v>
      </c>
      <c r="AY104" s="76">
        <v>1.375</v>
      </c>
      <c r="AZ104" s="76">
        <v>0.86599999999999999</v>
      </c>
      <c r="BA104" s="76">
        <v>0.63200000000000001</v>
      </c>
      <c r="BB104" s="76">
        <v>0.39800000000000002</v>
      </c>
      <c r="BC104" s="76">
        <v>0.318</v>
      </c>
      <c r="BD104" s="76">
        <v>121.85</v>
      </c>
      <c r="BE104" s="76">
        <v>88.23</v>
      </c>
      <c r="BF104" s="76">
        <v>9</v>
      </c>
      <c r="BG104" s="76">
        <v>49.77</v>
      </c>
      <c r="BH104" s="76">
        <v>102.4</v>
      </c>
    </row>
    <row r="105" spans="1:60" x14ac:dyDescent="0.2">
      <c r="A105" s="71">
        <v>102</v>
      </c>
      <c r="B105" s="72">
        <v>285</v>
      </c>
      <c r="C105" s="73">
        <v>306.39999999999998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4">
        <v>31.07</v>
      </c>
      <c r="AC105" s="75">
        <v>3</v>
      </c>
      <c r="AD105" s="76">
        <v>0.86399999999999999</v>
      </c>
      <c r="AE105" s="76">
        <v>21.7</v>
      </c>
      <c r="AF105" s="76">
        <v>4.51</v>
      </c>
      <c r="AG105" s="76">
        <v>100.22</v>
      </c>
      <c r="AH105" s="76">
        <v>138.16999999999999</v>
      </c>
      <c r="AI105" s="76">
        <v>15.69</v>
      </c>
      <c r="AJ105" s="76">
        <v>21.76</v>
      </c>
      <c r="AK105" s="76">
        <v>45.69</v>
      </c>
      <c r="AL105" s="76">
        <v>66.209999999999994</v>
      </c>
      <c r="AM105" s="76">
        <v>7.04</v>
      </c>
      <c r="AN105" s="77">
        <v>34.137</v>
      </c>
      <c r="AO105" s="77">
        <v>33.508000000000003</v>
      </c>
      <c r="AP105" s="77">
        <v>27.591999999999999</v>
      </c>
      <c r="AQ105" s="77">
        <v>15.438000000000001</v>
      </c>
      <c r="AR105" s="77">
        <v>5.3920000000000003</v>
      </c>
      <c r="AS105" s="77">
        <v>1.772</v>
      </c>
      <c r="AT105" s="77">
        <v>4.819</v>
      </c>
      <c r="AU105" s="77">
        <v>4.4749999999999996</v>
      </c>
      <c r="AV105" s="77">
        <v>78.948999999999998</v>
      </c>
      <c r="AW105" s="76">
        <v>2.3730000000000002</v>
      </c>
      <c r="AX105" s="76">
        <v>1.954</v>
      </c>
      <c r="AY105" s="76">
        <v>1.395</v>
      </c>
      <c r="AZ105" s="76">
        <v>0.879</v>
      </c>
      <c r="BA105" s="76">
        <v>0.64200000000000002</v>
      </c>
      <c r="BB105" s="76">
        <v>0.40400000000000003</v>
      </c>
      <c r="BC105" s="76">
        <v>0.32300000000000001</v>
      </c>
      <c r="BD105" s="76">
        <v>121.85</v>
      </c>
      <c r="BE105" s="76">
        <v>88.23</v>
      </c>
      <c r="BF105" s="76">
        <v>9</v>
      </c>
      <c r="BG105" s="76">
        <v>49.77</v>
      </c>
      <c r="BH105" s="76">
        <v>102.4</v>
      </c>
    </row>
    <row r="106" spans="1:60" x14ac:dyDescent="0.2">
      <c r="A106" s="71">
        <v>103</v>
      </c>
      <c r="B106" s="72">
        <v>285</v>
      </c>
      <c r="C106" s="73">
        <v>306.39999999999998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4">
        <v>28.7</v>
      </c>
      <c r="AC106" s="75">
        <v>3</v>
      </c>
      <c r="AD106" s="76">
        <v>0.86399999999999999</v>
      </c>
      <c r="AE106" s="76">
        <v>21.7</v>
      </c>
      <c r="AF106" s="76">
        <v>4.51</v>
      </c>
      <c r="AG106" s="76">
        <v>100.22</v>
      </c>
      <c r="AH106" s="76">
        <v>138.16999999999999</v>
      </c>
      <c r="AI106" s="76">
        <v>15.69</v>
      </c>
      <c r="AJ106" s="76">
        <v>21.76</v>
      </c>
      <c r="AK106" s="76">
        <v>45.69</v>
      </c>
      <c r="AL106" s="76">
        <v>66.209999999999994</v>
      </c>
      <c r="AM106" s="76">
        <v>7.04</v>
      </c>
      <c r="AN106" s="77">
        <v>34.137</v>
      </c>
      <c r="AO106" s="77">
        <v>33.508000000000003</v>
      </c>
      <c r="AP106" s="77">
        <v>27.591999999999999</v>
      </c>
      <c r="AQ106" s="77">
        <v>15.438000000000001</v>
      </c>
      <c r="AR106" s="77">
        <v>5.3920000000000003</v>
      </c>
      <c r="AS106" s="77">
        <v>1.772</v>
      </c>
      <c r="AT106" s="77">
        <v>4.819</v>
      </c>
      <c r="AU106" s="77">
        <v>4.4749999999999996</v>
      </c>
      <c r="AV106" s="77">
        <v>78.948999999999998</v>
      </c>
      <c r="AW106" s="76">
        <v>2.403</v>
      </c>
      <c r="AX106" s="76">
        <v>1.9790000000000001</v>
      </c>
      <c r="AY106" s="76">
        <v>1.413</v>
      </c>
      <c r="AZ106" s="76">
        <v>0.89</v>
      </c>
      <c r="BA106" s="76">
        <v>0.65</v>
      </c>
      <c r="BB106" s="76">
        <v>0.40899999999999997</v>
      </c>
      <c r="BC106" s="76">
        <v>0.32700000000000001</v>
      </c>
      <c r="BD106" s="76">
        <v>121.85</v>
      </c>
      <c r="BE106" s="76">
        <v>88.23</v>
      </c>
      <c r="BF106" s="76">
        <v>9</v>
      </c>
      <c r="BG106" s="76">
        <v>49.77</v>
      </c>
      <c r="BH106" s="76">
        <v>102.4</v>
      </c>
    </row>
    <row r="107" spans="1:60" x14ac:dyDescent="0.2">
      <c r="A107" s="71">
        <v>104</v>
      </c>
      <c r="B107" s="72">
        <v>285</v>
      </c>
      <c r="C107" s="73">
        <v>306.39999999999998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4">
        <v>28.7</v>
      </c>
      <c r="AC107" s="75">
        <v>3</v>
      </c>
      <c r="AD107" s="76">
        <v>0.86399999999999999</v>
      </c>
      <c r="AE107" s="76">
        <v>21.7</v>
      </c>
      <c r="AF107" s="76">
        <v>4.51</v>
      </c>
      <c r="AG107" s="76">
        <v>100.22</v>
      </c>
      <c r="AH107" s="76">
        <v>138.16999999999999</v>
      </c>
      <c r="AI107" s="76">
        <v>15.69</v>
      </c>
      <c r="AJ107" s="76">
        <v>21.76</v>
      </c>
      <c r="AK107" s="76">
        <v>45.69</v>
      </c>
      <c r="AL107" s="76">
        <v>66.209999999999994</v>
      </c>
      <c r="AM107" s="76">
        <v>7.04</v>
      </c>
      <c r="AN107" s="77">
        <v>34.137</v>
      </c>
      <c r="AO107" s="77">
        <v>33.508000000000003</v>
      </c>
      <c r="AP107" s="77">
        <v>27.591999999999999</v>
      </c>
      <c r="AQ107" s="77">
        <v>15.438000000000001</v>
      </c>
      <c r="AR107" s="77">
        <v>5.3920000000000003</v>
      </c>
      <c r="AS107" s="77">
        <v>1.772</v>
      </c>
      <c r="AT107" s="77">
        <v>4.819</v>
      </c>
      <c r="AU107" s="77">
        <v>4.4749999999999996</v>
      </c>
      <c r="AV107" s="77">
        <v>78.948999999999998</v>
      </c>
      <c r="AW107" s="76">
        <v>2.403</v>
      </c>
      <c r="AX107" s="76">
        <v>1.9790000000000001</v>
      </c>
      <c r="AY107" s="76">
        <v>1.413</v>
      </c>
      <c r="AZ107" s="76">
        <v>0.89</v>
      </c>
      <c r="BA107" s="76">
        <v>0.65</v>
      </c>
      <c r="BB107" s="76">
        <v>0.40899999999999997</v>
      </c>
      <c r="BC107" s="76">
        <v>0.32700000000000001</v>
      </c>
      <c r="BD107" s="76">
        <v>121.85</v>
      </c>
      <c r="BE107" s="76">
        <v>88.23</v>
      </c>
      <c r="BF107" s="76">
        <v>9</v>
      </c>
      <c r="BG107" s="76">
        <v>49.77</v>
      </c>
      <c r="BH107" s="76">
        <v>102.4</v>
      </c>
    </row>
    <row r="108" spans="1:60" x14ac:dyDescent="0.2">
      <c r="A108" s="71">
        <v>105</v>
      </c>
      <c r="B108" s="72">
        <v>285</v>
      </c>
      <c r="C108" s="73">
        <v>306.39999999999998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4">
        <v>28.7</v>
      </c>
      <c r="AC108" s="75">
        <v>3</v>
      </c>
      <c r="AD108" s="76">
        <v>0.86399999999999999</v>
      </c>
      <c r="AE108" s="76">
        <v>21.7</v>
      </c>
      <c r="AF108" s="76">
        <v>4.51</v>
      </c>
      <c r="AG108" s="76">
        <v>100.22</v>
      </c>
      <c r="AH108" s="76">
        <v>138.16999999999999</v>
      </c>
      <c r="AI108" s="76">
        <v>15.69</v>
      </c>
      <c r="AJ108" s="76">
        <v>21.76</v>
      </c>
      <c r="AK108" s="76">
        <v>45.69</v>
      </c>
      <c r="AL108" s="76">
        <v>66.209999999999994</v>
      </c>
      <c r="AM108" s="76">
        <v>7.04</v>
      </c>
      <c r="AN108" s="77">
        <v>34.137</v>
      </c>
      <c r="AO108" s="77">
        <v>33.508000000000003</v>
      </c>
      <c r="AP108" s="77">
        <v>27.591999999999999</v>
      </c>
      <c r="AQ108" s="77">
        <v>15.438000000000001</v>
      </c>
      <c r="AR108" s="77">
        <v>5.3920000000000003</v>
      </c>
      <c r="AS108" s="77">
        <v>1.772</v>
      </c>
      <c r="AT108" s="77">
        <v>4.819</v>
      </c>
      <c r="AU108" s="77">
        <v>4.4749999999999996</v>
      </c>
      <c r="AV108" s="77">
        <v>78.948999999999998</v>
      </c>
      <c r="AW108" s="76">
        <v>2.403</v>
      </c>
      <c r="AX108" s="76">
        <v>1.9790000000000001</v>
      </c>
      <c r="AY108" s="76">
        <v>1.413</v>
      </c>
      <c r="AZ108" s="76">
        <v>0.89</v>
      </c>
      <c r="BA108" s="76">
        <v>0.65</v>
      </c>
      <c r="BB108" s="76">
        <v>0.40899999999999997</v>
      </c>
      <c r="BC108" s="76">
        <v>0.32700000000000001</v>
      </c>
      <c r="BD108" s="76">
        <v>121.85</v>
      </c>
      <c r="BE108" s="76">
        <v>88.23</v>
      </c>
      <c r="BF108" s="76">
        <v>9</v>
      </c>
      <c r="BG108" s="76">
        <v>49.77</v>
      </c>
      <c r="BH108" s="76">
        <v>102.4</v>
      </c>
    </row>
    <row r="109" spans="1:60" x14ac:dyDescent="0.2">
      <c r="A109" s="71">
        <v>106</v>
      </c>
      <c r="B109" s="72">
        <v>285</v>
      </c>
      <c r="C109" s="73">
        <v>306.39999999999998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4">
        <v>28.7</v>
      </c>
      <c r="AC109" s="75">
        <v>3</v>
      </c>
      <c r="AD109" s="76">
        <v>0.86399999999999999</v>
      </c>
      <c r="AE109" s="76">
        <v>21.7</v>
      </c>
      <c r="AF109" s="76">
        <v>4.51</v>
      </c>
      <c r="AG109" s="76">
        <v>100.22</v>
      </c>
      <c r="AH109" s="76">
        <v>138.16999999999999</v>
      </c>
      <c r="AI109" s="76">
        <v>15.69</v>
      </c>
      <c r="AJ109" s="76">
        <v>21.76</v>
      </c>
      <c r="AK109" s="76">
        <v>45.69</v>
      </c>
      <c r="AL109" s="76">
        <v>66.209999999999994</v>
      </c>
      <c r="AM109" s="76">
        <v>7.04</v>
      </c>
      <c r="AN109" s="77">
        <v>34.137</v>
      </c>
      <c r="AO109" s="77">
        <v>33.508000000000003</v>
      </c>
      <c r="AP109" s="77">
        <v>27.591999999999999</v>
      </c>
      <c r="AQ109" s="77">
        <v>15.438000000000001</v>
      </c>
      <c r="AR109" s="77">
        <v>5.3920000000000003</v>
      </c>
      <c r="AS109" s="77">
        <v>1.772</v>
      </c>
      <c r="AT109" s="77">
        <v>4.819</v>
      </c>
      <c r="AU109" s="77">
        <v>4.4749999999999996</v>
      </c>
      <c r="AV109" s="77">
        <v>78.948999999999998</v>
      </c>
      <c r="AW109" s="76">
        <v>2.403</v>
      </c>
      <c r="AX109" s="76">
        <v>1.9790000000000001</v>
      </c>
      <c r="AY109" s="76">
        <v>1.413</v>
      </c>
      <c r="AZ109" s="76">
        <v>0.89</v>
      </c>
      <c r="BA109" s="76">
        <v>0.65</v>
      </c>
      <c r="BB109" s="76">
        <v>0.40899999999999997</v>
      </c>
      <c r="BC109" s="76">
        <v>0.32700000000000001</v>
      </c>
      <c r="BD109" s="76">
        <v>121.85</v>
      </c>
      <c r="BE109" s="76">
        <v>88.23</v>
      </c>
      <c r="BF109" s="76">
        <v>9</v>
      </c>
      <c r="BG109" s="76">
        <v>49.77</v>
      </c>
      <c r="BH109" s="76">
        <v>102.4</v>
      </c>
    </row>
    <row r="110" spans="1:60" x14ac:dyDescent="0.2">
      <c r="A110" s="71">
        <v>107</v>
      </c>
      <c r="B110" s="72">
        <v>285</v>
      </c>
      <c r="C110" s="73">
        <v>306.39999999999998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4">
        <v>28.7</v>
      </c>
      <c r="AC110" s="75">
        <v>3</v>
      </c>
      <c r="AD110" s="76">
        <v>0.86399999999999999</v>
      </c>
      <c r="AE110" s="76">
        <v>21.7</v>
      </c>
      <c r="AF110" s="76">
        <v>4.51</v>
      </c>
      <c r="AG110" s="76">
        <v>100.22</v>
      </c>
      <c r="AH110" s="76">
        <v>138.16999999999999</v>
      </c>
      <c r="AI110" s="76">
        <v>15.69</v>
      </c>
      <c r="AJ110" s="76">
        <v>21.76</v>
      </c>
      <c r="AK110" s="76">
        <v>45.69</v>
      </c>
      <c r="AL110" s="76">
        <v>66.209999999999994</v>
      </c>
      <c r="AM110" s="76">
        <v>7.04</v>
      </c>
      <c r="AN110" s="77">
        <v>34.137</v>
      </c>
      <c r="AO110" s="77">
        <v>33.508000000000003</v>
      </c>
      <c r="AP110" s="77">
        <v>27.591999999999999</v>
      </c>
      <c r="AQ110" s="77">
        <v>15.438000000000001</v>
      </c>
      <c r="AR110" s="77">
        <v>5.3920000000000003</v>
      </c>
      <c r="AS110" s="77">
        <v>1.772</v>
      </c>
      <c r="AT110" s="77">
        <v>4.819</v>
      </c>
      <c r="AU110" s="77">
        <v>4.4749999999999996</v>
      </c>
      <c r="AV110" s="77">
        <v>78.948999999999998</v>
      </c>
      <c r="AW110" s="76">
        <v>2.403</v>
      </c>
      <c r="AX110" s="76">
        <v>1.9790000000000001</v>
      </c>
      <c r="AY110" s="76">
        <v>1.413</v>
      </c>
      <c r="AZ110" s="76">
        <v>0.89</v>
      </c>
      <c r="BA110" s="76">
        <v>0.65</v>
      </c>
      <c r="BB110" s="76">
        <v>0.40899999999999997</v>
      </c>
      <c r="BC110" s="76">
        <v>0.32700000000000001</v>
      </c>
      <c r="BD110" s="76">
        <v>121.85</v>
      </c>
      <c r="BE110" s="76">
        <v>88.23</v>
      </c>
      <c r="BF110" s="76">
        <v>9</v>
      </c>
      <c r="BG110" s="76">
        <v>49.77</v>
      </c>
      <c r="BH110" s="76">
        <v>102.4</v>
      </c>
    </row>
    <row r="111" spans="1:60" x14ac:dyDescent="0.2">
      <c r="A111" s="71">
        <v>108</v>
      </c>
      <c r="B111" s="72">
        <v>285</v>
      </c>
      <c r="C111" s="73">
        <v>306.39999999999998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4">
        <v>28.7</v>
      </c>
      <c r="AC111" s="75">
        <v>3</v>
      </c>
      <c r="AD111" s="76">
        <v>0.86399999999999999</v>
      </c>
      <c r="AE111" s="76">
        <v>21.7</v>
      </c>
      <c r="AF111" s="76">
        <v>4.51</v>
      </c>
      <c r="AG111" s="76">
        <v>100.22</v>
      </c>
      <c r="AH111" s="76">
        <v>138.16999999999999</v>
      </c>
      <c r="AI111" s="76">
        <v>15.69</v>
      </c>
      <c r="AJ111" s="76">
        <v>21.76</v>
      </c>
      <c r="AK111" s="76">
        <v>45.69</v>
      </c>
      <c r="AL111" s="76">
        <v>66.209999999999994</v>
      </c>
      <c r="AM111" s="76">
        <v>7.04</v>
      </c>
      <c r="AN111" s="77">
        <v>34.137</v>
      </c>
      <c r="AO111" s="77">
        <v>33.508000000000003</v>
      </c>
      <c r="AP111" s="77">
        <v>27.591999999999999</v>
      </c>
      <c r="AQ111" s="77">
        <v>15.438000000000001</v>
      </c>
      <c r="AR111" s="77">
        <v>5.3920000000000003</v>
      </c>
      <c r="AS111" s="77">
        <v>1.772</v>
      </c>
      <c r="AT111" s="77">
        <v>4.819</v>
      </c>
      <c r="AU111" s="77">
        <v>4.4749999999999996</v>
      </c>
      <c r="AV111" s="77">
        <v>78.948999999999998</v>
      </c>
      <c r="AW111" s="76">
        <v>2.403</v>
      </c>
      <c r="AX111" s="76">
        <v>1.9790000000000001</v>
      </c>
      <c r="AY111" s="76">
        <v>1.413</v>
      </c>
      <c r="AZ111" s="76">
        <v>0.89</v>
      </c>
      <c r="BA111" s="76">
        <v>0.65</v>
      </c>
      <c r="BB111" s="76">
        <v>0.40899999999999997</v>
      </c>
      <c r="BC111" s="76">
        <v>0.32700000000000001</v>
      </c>
      <c r="BD111" s="76">
        <v>121.85</v>
      </c>
      <c r="BE111" s="76">
        <v>88.23</v>
      </c>
      <c r="BF111" s="76">
        <v>9</v>
      </c>
      <c r="BG111" s="76">
        <v>49.77</v>
      </c>
      <c r="BH111" s="76">
        <v>102.4</v>
      </c>
    </row>
    <row r="112" spans="1:60" x14ac:dyDescent="0.2">
      <c r="A112" s="71">
        <v>109</v>
      </c>
      <c r="B112" s="72">
        <v>285</v>
      </c>
      <c r="C112" s="73">
        <v>306.39999999999998</v>
      </c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4">
        <v>28.7</v>
      </c>
      <c r="AC112" s="75">
        <v>3</v>
      </c>
      <c r="AD112" s="76">
        <v>0.86399999999999999</v>
      </c>
      <c r="AE112" s="76">
        <v>21.7</v>
      </c>
      <c r="AF112" s="76">
        <v>4.51</v>
      </c>
      <c r="AG112" s="76">
        <v>100.22</v>
      </c>
      <c r="AH112" s="76">
        <v>138.16999999999999</v>
      </c>
      <c r="AI112" s="76">
        <v>15.69</v>
      </c>
      <c r="AJ112" s="76">
        <v>21.76</v>
      </c>
      <c r="AK112" s="76">
        <v>45.69</v>
      </c>
      <c r="AL112" s="76">
        <v>66.209999999999994</v>
      </c>
      <c r="AM112" s="76">
        <v>7.04</v>
      </c>
      <c r="AN112" s="77">
        <v>34.137</v>
      </c>
      <c r="AO112" s="77">
        <v>33.508000000000003</v>
      </c>
      <c r="AP112" s="77">
        <v>27.591999999999999</v>
      </c>
      <c r="AQ112" s="77">
        <v>15.438000000000001</v>
      </c>
      <c r="AR112" s="77">
        <v>5.3920000000000003</v>
      </c>
      <c r="AS112" s="77">
        <v>1.772</v>
      </c>
      <c r="AT112" s="77">
        <v>4.819</v>
      </c>
      <c r="AU112" s="77">
        <v>4.4749999999999996</v>
      </c>
      <c r="AV112" s="77">
        <v>78.948999999999998</v>
      </c>
      <c r="AW112" s="76">
        <v>2.403</v>
      </c>
      <c r="AX112" s="76">
        <v>1.9790000000000001</v>
      </c>
      <c r="AY112" s="76">
        <v>1.413</v>
      </c>
      <c r="AZ112" s="76">
        <v>0.89</v>
      </c>
      <c r="BA112" s="76">
        <v>0.65</v>
      </c>
      <c r="BB112" s="76">
        <v>0.40899999999999997</v>
      </c>
      <c r="BC112" s="76">
        <v>0.32700000000000001</v>
      </c>
      <c r="BD112" s="76">
        <v>121.85</v>
      </c>
      <c r="BE112" s="76">
        <v>88.23</v>
      </c>
      <c r="BF112" s="76">
        <v>9</v>
      </c>
      <c r="BG112" s="76">
        <v>49.77</v>
      </c>
      <c r="BH112" s="76">
        <v>102.4</v>
      </c>
    </row>
    <row r="113" spans="1:60" x14ac:dyDescent="0.2">
      <c r="A113" s="71">
        <v>110</v>
      </c>
      <c r="B113" s="72">
        <v>285</v>
      </c>
      <c r="C113" s="73">
        <v>306.39999999999998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4">
        <v>28.7</v>
      </c>
      <c r="AC113" s="75">
        <v>3</v>
      </c>
      <c r="AD113" s="76">
        <v>0.86399999999999999</v>
      </c>
      <c r="AE113" s="76">
        <v>21.7</v>
      </c>
      <c r="AF113" s="76">
        <v>4.51</v>
      </c>
      <c r="AG113" s="76">
        <v>100.22</v>
      </c>
      <c r="AH113" s="76">
        <v>138.16999999999999</v>
      </c>
      <c r="AI113" s="76">
        <v>15.69</v>
      </c>
      <c r="AJ113" s="76">
        <v>21.76</v>
      </c>
      <c r="AK113" s="76">
        <v>45.69</v>
      </c>
      <c r="AL113" s="76">
        <v>66.209999999999994</v>
      </c>
      <c r="AM113" s="76">
        <v>7.04</v>
      </c>
      <c r="AN113" s="77">
        <v>34.137</v>
      </c>
      <c r="AO113" s="77">
        <v>33.508000000000003</v>
      </c>
      <c r="AP113" s="77">
        <v>27.591999999999999</v>
      </c>
      <c r="AQ113" s="77">
        <v>15.438000000000001</v>
      </c>
      <c r="AR113" s="77">
        <v>5.3920000000000003</v>
      </c>
      <c r="AS113" s="77">
        <v>1.772</v>
      </c>
      <c r="AT113" s="77">
        <v>4.819</v>
      </c>
      <c r="AU113" s="77">
        <v>4.4749999999999996</v>
      </c>
      <c r="AV113" s="77">
        <v>78.948999999999998</v>
      </c>
      <c r="AW113" s="76">
        <v>2.403</v>
      </c>
      <c r="AX113" s="76">
        <v>1.9790000000000001</v>
      </c>
      <c r="AY113" s="76">
        <v>1.413</v>
      </c>
      <c r="AZ113" s="76">
        <v>0.89</v>
      </c>
      <c r="BA113" s="76">
        <v>0.65</v>
      </c>
      <c r="BB113" s="76">
        <v>0.40899999999999997</v>
      </c>
      <c r="BC113" s="76">
        <v>0.32700000000000001</v>
      </c>
      <c r="BD113" s="76">
        <v>121.85</v>
      </c>
      <c r="BE113" s="76">
        <v>88.23</v>
      </c>
      <c r="BF113" s="76">
        <v>9</v>
      </c>
      <c r="BG113" s="76">
        <v>49.77</v>
      </c>
      <c r="BH113" s="76">
        <v>102.4</v>
      </c>
    </row>
    <row r="114" spans="1:60" x14ac:dyDescent="0.2">
      <c r="A114" s="71">
        <v>111</v>
      </c>
      <c r="B114" s="72">
        <v>285</v>
      </c>
      <c r="C114" s="73">
        <v>306.39999999999998</v>
      </c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4">
        <v>28.7</v>
      </c>
      <c r="AC114" s="75">
        <v>3</v>
      </c>
      <c r="AD114" s="76">
        <v>0.86399999999999999</v>
      </c>
      <c r="AE114" s="76">
        <v>21.7</v>
      </c>
      <c r="AF114" s="76">
        <v>4.51</v>
      </c>
      <c r="AG114" s="76">
        <v>100.22</v>
      </c>
      <c r="AH114" s="76">
        <v>138.16999999999999</v>
      </c>
      <c r="AI114" s="76">
        <v>15.69</v>
      </c>
      <c r="AJ114" s="76">
        <v>21.76</v>
      </c>
      <c r="AK114" s="76">
        <v>45.69</v>
      </c>
      <c r="AL114" s="76">
        <v>66.209999999999994</v>
      </c>
      <c r="AM114" s="76">
        <v>7.04</v>
      </c>
      <c r="AN114" s="77">
        <v>34.137</v>
      </c>
      <c r="AO114" s="77">
        <v>33.508000000000003</v>
      </c>
      <c r="AP114" s="77">
        <v>27.591999999999999</v>
      </c>
      <c r="AQ114" s="77">
        <v>15.438000000000001</v>
      </c>
      <c r="AR114" s="77">
        <v>5.3920000000000003</v>
      </c>
      <c r="AS114" s="77">
        <v>1.772</v>
      </c>
      <c r="AT114" s="77">
        <v>4.819</v>
      </c>
      <c r="AU114" s="77">
        <v>4.4749999999999996</v>
      </c>
      <c r="AV114" s="77">
        <v>78.948999999999998</v>
      </c>
      <c r="AW114" s="76">
        <v>2.403</v>
      </c>
      <c r="AX114" s="76">
        <v>1.9790000000000001</v>
      </c>
      <c r="AY114" s="76">
        <v>1.413</v>
      </c>
      <c r="AZ114" s="76">
        <v>0.89</v>
      </c>
      <c r="BA114" s="76">
        <v>0.65</v>
      </c>
      <c r="BB114" s="76">
        <v>0.40899999999999997</v>
      </c>
      <c r="BC114" s="76">
        <v>0.32700000000000001</v>
      </c>
      <c r="BD114" s="76">
        <v>121.85</v>
      </c>
      <c r="BE114" s="76">
        <v>88.23</v>
      </c>
      <c r="BF114" s="76">
        <v>9</v>
      </c>
      <c r="BG114" s="76">
        <v>49.77</v>
      </c>
      <c r="BH114" s="76">
        <v>102.4</v>
      </c>
    </row>
    <row r="115" spans="1:60" x14ac:dyDescent="0.2">
      <c r="A115" s="71">
        <v>112</v>
      </c>
      <c r="B115" s="72">
        <v>285</v>
      </c>
      <c r="C115" s="73">
        <v>306.39999999999998</v>
      </c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4">
        <v>28.7</v>
      </c>
      <c r="AC115" s="75">
        <v>3</v>
      </c>
      <c r="AD115" s="76">
        <v>0.86399999999999999</v>
      </c>
      <c r="AE115" s="76">
        <v>21.7</v>
      </c>
      <c r="AF115" s="76">
        <v>4.51</v>
      </c>
      <c r="AG115" s="76">
        <v>100.22</v>
      </c>
      <c r="AH115" s="76">
        <v>138.16999999999999</v>
      </c>
      <c r="AI115" s="76">
        <v>15.69</v>
      </c>
      <c r="AJ115" s="76">
        <v>21.76</v>
      </c>
      <c r="AK115" s="76">
        <v>45.69</v>
      </c>
      <c r="AL115" s="76">
        <v>66.209999999999994</v>
      </c>
      <c r="AM115" s="76">
        <v>7.04</v>
      </c>
      <c r="AN115" s="77">
        <v>34.137</v>
      </c>
      <c r="AO115" s="77">
        <v>33.508000000000003</v>
      </c>
      <c r="AP115" s="77">
        <v>27.591999999999999</v>
      </c>
      <c r="AQ115" s="77">
        <v>15.438000000000001</v>
      </c>
      <c r="AR115" s="77">
        <v>5.3920000000000003</v>
      </c>
      <c r="AS115" s="77">
        <v>1.772</v>
      </c>
      <c r="AT115" s="77">
        <v>4.819</v>
      </c>
      <c r="AU115" s="77">
        <v>4.4749999999999996</v>
      </c>
      <c r="AV115" s="77">
        <v>78.948999999999998</v>
      </c>
      <c r="AW115" s="76">
        <v>2.403</v>
      </c>
      <c r="AX115" s="76">
        <v>1.9790000000000001</v>
      </c>
      <c r="AY115" s="76">
        <v>1.413</v>
      </c>
      <c r="AZ115" s="76">
        <v>0.89</v>
      </c>
      <c r="BA115" s="76">
        <v>0.65</v>
      </c>
      <c r="BB115" s="76">
        <v>0.40899999999999997</v>
      </c>
      <c r="BC115" s="76">
        <v>0.32700000000000001</v>
      </c>
      <c r="BD115" s="76">
        <v>121.85</v>
      </c>
      <c r="BE115" s="76">
        <v>88.23</v>
      </c>
      <c r="BF115" s="76">
        <v>9</v>
      </c>
      <c r="BG115" s="76">
        <v>49.77</v>
      </c>
      <c r="BH115" s="76">
        <v>102.4</v>
      </c>
    </row>
    <row r="116" spans="1:60" x14ac:dyDescent="0.2">
      <c r="A116" s="71">
        <v>113</v>
      </c>
      <c r="B116" s="72">
        <v>285</v>
      </c>
      <c r="C116" s="73">
        <v>306.39999999999998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4">
        <v>28.7</v>
      </c>
      <c r="AC116" s="75">
        <v>3</v>
      </c>
      <c r="AD116" s="76">
        <v>0.86399999999999999</v>
      </c>
      <c r="AE116" s="76">
        <v>21.7</v>
      </c>
      <c r="AF116" s="76">
        <v>4.51</v>
      </c>
      <c r="AG116" s="76">
        <v>100.22</v>
      </c>
      <c r="AH116" s="76">
        <v>138.16999999999999</v>
      </c>
      <c r="AI116" s="76">
        <v>15.69</v>
      </c>
      <c r="AJ116" s="76">
        <v>21.76</v>
      </c>
      <c r="AK116" s="76">
        <v>45.69</v>
      </c>
      <c r="AL116" s="76">
        <v>66.209999999999994</v>
      </c>
      <c r="AM116" s="76">
        <v>7.04</v>
      </c>
      <c r="AN116" s="77">
        <v>34.137</v>
      </c>
      <c r="AO116" s="77">
        <v>33.508000000000003</v>
      </c>
      <c r="AP116" s="77">
        <v>27.591999999999999</v>
      </c>
      <c r="AQ116" s="77">
        <v>15.438000000000001</v>
      </c>
      <c r="AR116" s="77">
        <v>5.3920000000000003</v>
      </c>
      <c r="AS116" s="77">
        <v>1.772</v>
      </c>
      <c r="AT116" s="77">
        <v>4.819</v>
      </c>
      <c r="AU116" s="77">
        <v>4.4749999999999996</v>
      </c>
      <c r="AV116" s="77">
        <v>78.948999999999998</v>
      </c>
      <c r="AW116" s="76">
        <v>2.403</v>
      </c>
      <c r="AX116" s="76">
        <v>1.9790000000000001</v>
      </c>
      <c r="AY116" s="76">
        <v>1.413</v>
      </c>
      <c r="AZ116" s="76">
        <v>0.89</v>
      </c>
      <c r="BA116" s="76">
        <v>0.65</v>
      </c>
      <c r="BB116" s="76">
        <v>0.40899999999999997</v>
      </c>
      <c r="BC116" s="76">
        <v>0.32700000000000001</v>
      </c>
      <c r="BD116" s="76">
        <v>121.85</v>
      </c>
      <c r="BE116" s="76">
        <v>88.23</v>
      </c>
      <c r="BF116" s="76">
        <v>9</v>
      </c>
      <c r="BG116" s="76">
        <v>49.77</v>
      </c>
      <c r="BH116" s="76">
        <v>102.4</v>
      </c>
    </row>
    <row r="117" spans="1:60" x14ac:dyDescent="0.2">
      <c r="A117" s="71">
        <v>114</v>
      </c>
      <c r="B117" s="72">
        <v>285</v>
      </c>
      <c r="C117" s="73">
        <v>306.39999999999998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4">
        <v>28.7</v>
      </c>
      <c r="AC117" s="75">
        <v>3</v>
      </c>
      <c r="AD117" s="76">
        <v>0.86399999999999999</v>
      </c>
      <c r="AE117" s="76">
        <v>21.7</v>
      </c>
      <c r="AF117" s="76">
        <v>4.51</v>
      </c>
      <c r="AG117" s="76">
        <v>100.22</v>
      </c>
      <c r="AH117" s="76">
        <v>138.16999999999999</v>
      </c>
      <c r="AI117" s="76">
        <v>15.69</v>
      </c>
      <c r="AJ117" s="76">
        <v>21.76</v>
      </c>
      <c r="AK117" s="76">
        <v>45.69</v>
      </c>
      <c r="AL117" s="76">
        <v>66.209999999999994</v>
      </c>
      <c r="AM117" s="76">
        <v>7.04</v>
      </c>
      <c r="AN117" s="77">
        <v>34.137</v>
      </c>
      <c r="AO117" s="77">
        <v>33.508000000000003</v>
      </c>
      <c r="AP117" s="77">
        <v>27.591999999999999</v>
      </c>
      <c r="AQ117" s="77">
        <v>15.438000000000001</v>
      </c>
      <c r="AR117" s="77">
        <v>5.3920000000000003</v>
      </c>
      <c r="AS117" s="77">
        <v>1.772</v>
      </c>
      <c r="AT117" s="77">
        <v>4.819</v>
      </c>
      <c r="AU117" s="77">
        <v>4.4749999999999996</v>
      </c>
      <c r="AV117" s="77">
        <v>78.948999999999998</v>
      </c>
      <c r="AW117" s="76">
        <v>2.403</v>
      </c>
      <c r="AX117" s="76">
        <v>1.9790000000000001</v>
      </c>
      <c r="AY117" s="76">
        <v>1.413</v>
      </c>
      <c r="AZ117" s="76">
        <v>0.89</v>
      </c>
      <c r="BA117" s="76">
        <v>0.65</v>
      </c>
      <c r="BB117" s="76">
        <v>0.40899999999999997</v>
      </c>
      <c r="BC117" s="76">
        <v>0.32700000000000001</v>
      </c>
      <c r="BD117" s="76">
        <v>121.85</v>
      </c>
      <c r="BE117" s="76">
        <v>88.23</v>
      </c>
      <c r="BF117" s="76">
        <v>9</v>
      </c>
      <c r="BG117" s="76">
        <v>49.77</v>
      </c>
      <c r="BH117" s="76">
        <v>102.4</v>
      </c>
    </row>
    <row r="118" spans="1:60" x14ac:dyDescent="0.2">
      <c r="A118" s="71">
        <v>115</v>
      </c>
      <c r="B118" s="72">
        <v>285</v>
      </c>
      <c r="C118" s="73">
        <v>306.39999999999998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4">
        <v>28.7</v>
      </c>
      <c r="AC118" s="75">
        <v>3</v>
      </c>
      <c r="AD118" s="76">
        <v>0.86399999999999999</v>
      </c>
      <c r="AE118" s="76">
        <v>21.7</v>
      </c>
      <c r="AF118" s="76">
        <v>4.51</v>
      </c>
      <c r="AG118" s="76">
        <v>100.22</v>
      </c>
      <c r="AH118" s="76">
        <v>138.16999999999999</v>
      </c>
      <c r="AI118" s="76">
        <v>15.69</v>
      </c>
      <c r="AJ118" s="76">
        <v>21.76</v>
      </c>
      <c r="AK118" s="76">
        <v>45.69</v>
      </c>
      <c r="AL118" s="76">
        <v>66.209999999999994</v>
      </c>
      <c r="AM118" s="76">
        <v>7.04</v>
      </c>
      <c r="AN118" s="77">
        <v>34.137</v>
      </c>
      <c r="AO118" s="77">
        <v>33.508000000000003</v>
      </c>
      <c r="AP118" s="77">
        <v>27.591999999999999</v>
      </c>
      <c r="AQ118" s="77">
        <v>15.438000000000001</v>
      </c>
      <c r="AR118" s="77">
        <v>5.3920000000000003</v>
      </c>
      <c r="AS118" s="77">
        <v>1.772</v>
      </c>
      <c r="AT118" s="77">
        <v>4.819</v>
      </c>
      <c r="AU118" s="77">
        <v>4.4749999999999996</v>
      </c>
      <c r="AV118" s="77">
        <v>78.948999999999998</v>
      </c>
      <c r="AW118" s="76">
        <v>2.403</v>
      </c>
      <c r="AX118" s="76">
        <v>1.9790000000000001</v>
      </c>
      <c r="AY118" s="76">
        <v>1.413</v>
      </c>
      <c r="AZ118" s="76">
        <v>0.89</v>
      </c>
      <c r="BA118" s="76">
        <v>0.65</v>
      </c>
      <c r="BB118" s="76">
        <v>0.40899999999999997</v>
      </c>
      <c r="BC118" s="76">
        <v>0.32700000000000001</v>
      </c>
      <c r="BD118" s="76">
        <v>121.85</v>
      </c>
      <c r="BE118" s="76">
        <v>88.23</v>
      </c>
      <c r="BF118" s="76">
        <v>9</v>
      </c>
      <c r="BG118" s="76">
        <v>49.77</v>
      </c>
      <c r="BH118" s="76">
        <v>102.4</v>
      </c>
    </row>
    <row r="119" spans="1:60" x14ac:dyDescent="0.2">
      <c r="A119" s="71">
        <v>116</v>
      </c>
      <c r="B119" s="72">
        <v>285</v>
      </c>
      <c r="C119" s="73">
        <v>306.39999999999998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4">
        <v>28.7</v>
      </c>
      <c r="AC119" s="75">
        <v>3</v>
      </c>
      <c r="AD119" s="76">
        <v>0.86399999999999999</v>
      </c>
      <c r="AE119" s="76">
        <v>21.7</v>
      </c>
      <c r="AF119" s="76">
        <v>4.51</v>
      </c>
      <c r="AG119" s="76">
        <v>100.22</v>
      </c>
      <c r="AH119" s="76">
        <v>138.16999999999999</v>
      </c>
      <c r="AI119" s="76">
        <v>15.69</v>
      </c>
      <c r="AJ119" s="76">
        <v>21.76</v>
      </c>
      <c r="AK119" s="76">
        <v>45.69</v>
      </c>
      <c r="AL119" s="76">
        <v>66.209999999999994</v>
      </c>
      <c r="AM119" s="76">
        <v>7.04</v>
      </c>
      <c r="AN119" s="77">
        <v>34.137</v>
      </c>
      <c r="AO119" s="77">
        <v>33.508000000000003</v>
      </c>
      <c r="AP119" s="77">
        <v>27.591999999999999</v>
      </c>
      <c r="AQ119" s="77">
        <v>15.438000000000001</v>
      </c>
      <c r="AR119" s="77">
        <v>5.3920000000000003</v>
      </c>
      <c r="AS119" s="77">
        <v>1.772</v>
      </c>
      <c r="AT119" s="77">
        <v>4.819</v>
      </c>
      <c r="AU119" s="77">
        <v>4.4749999999999996</v>
      </c>
      <c r="AV119" s="77">
        <v>78.948999999999998</v>
      </c>
      <c r="AW119" s="76">
        <v>2.403</v>
      </c>
      <c r="AX119" s="76">
        <v>1.9790000000000001</v>
      </c>
      <c r="AY119" s="76">
        <v>1.413</v>
      </c>
      <c r="AZ119" s="76">
        <v>0.89</v>
      </c>
      <c r="BA119" s="76">
        <v>0.65</v>
      </c>
      <c r="BB119" s="76">
        <v>0.40899999999999997</v>
      </c>
      <c r="BC119" s="76">
        <v>0.32700000000000001</v>
      </c>
      <c r="BD119" s="76">
        <v>121.85</v>
      </c>
      <c r="BE119" s="76">
        <v>88.23</v>
      </c>
      <c r="BF119" s="76">
        <v>9</v>
      </c>
      <c r="BG119" s="76">
        <v>49.77</v>
      </c>
      <c r="BH119" s="76">
        <v>102.4</v>
      </c>
    </row>
    <row r="120" spans="1:60" x14ac:dyDescent="0.2">
      <c r="A120" s="71">
        <v>117</v>
      </c>
      <c r="B120" s="72">
        <v>285</v>
      </c>
      <c r="C120" s="73">
        <v>306.39999999999998</v>
      </c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4">
        <v>28.7</v>
      </c>
      <c r="AC120" s="75">
        <v>3</v>
      </c>
      <c r="AD120" s="76">
        <v>0.86399999999999999</v>
      </c>
      <c r="AE120" s="76">
        <v>21.7</v>
      </c>
      <c r="AF120" s="76">
        <v>4.51</v>
      </c>
      <c r="AG120" s="76">
        <v>100.22</v>
      </c>
      <c r="AH120" s="76">
        <v>138.16999999999999</v>
      </c>
      <c r="AI120" s="76">
        <v>15.69</v>
      </c>
      <c r="AJ120" s="76">
        <v>21.76</v>
      </c>
      <c r="AK120" s="76">
        <v>45.69</v>
      </c>
      <c r="AL120" s="76">
        <v>66.209999999999994</v>
      </c>
      <c r="AM120" s="76">
        <v>7.04</v>
      </c>
      <c r="AN120" s="77">
        <v>34.137</v>
      </c>
      <c r="AO120" s="77">
        <v>33.508000000000003</v>
      </c>
      <c r="AP120" s="77">
        <v>27.591999999999999</v>
      </c>
      <c r="AQ120" s="77">
        <v>15.438000000000001</v>
      </c>
      <c r="AR120" s="77">
        <v>5.3920000000000003</v>
      </c>
      <c r="AS120" s="77">
        <v>1.772</v>
      </c>
      <c r="AT120" s="77">
        <v>4.819</v>
      </c>
      <c r="AU120" s="77">
        <v>4.4749999999999996</v>
      </c>
      <c r="AV120" s="77">
        <v>78.948999999999998</v>
      </c>
      <c r="AW120" s="76">
        <v>2.403</v>
      </c>
      <c r="AX120" s="76">
        <v>1.9790000000000001</v>
      </c>
      <c r="AY120" s="76">
        <v>1.413</v>
      </c>
      <c r="AZ120" s="76">
        <v>0.89</v>
      </c>
      <c r="BA120" s="76">
        <v>0.65</v>
      </c>
      <c r="BB120" s="76">
        <v>0.40899999999999997</v>
      </c>
      <c r="BC120" s="76">
        <v>0.32700000000000001</v>
      </c>
      <c r="BD120" s="76">
        <v>121.85</v>
      </c>
      <c r="BE120" s="76">
        <v>88.23</v>
      </c>
      <c r="BF120" s="76">
        <v>9</v>
      </c>
      <c r="BG120" s="76">
        <v>49.77</v>
      </c>
      <c r="BH120" s="76">
        <v>102.4</v>
      </c>
    </row>
    <row r="121" spans="1:60" x14ac:dyDescent="0.2">
      <c r="A121" s="71">
        <v>118</v>
      </c>
      <c r="B121" s="72">
        <v>285</v>
      </c>
      <c r="C121" s="73">
        <v>306.39999999999998</v>
      </c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4">
        <v>28.7</v>
      </c>
      <c r="AC121" s="75">
        <v>3</v>
      </c>
      <c r="AD121" s="76">
        <v>0.86399999999999999</v>
      </c>
      <c r="AE121" s="76">
        <v>21.7</v>
      </c>
      <c r="AF121" s="76">
        <v>4.51</v>
      </c>
      <c r="AG121" s="76">
        <v>100.22</v>
      </c>
      <c r="AH121" s="76">
        <v>138.16999999999999</v>
      </c>
      <c r="AI121" s="76">
        <v>15.69</v>
      </c>
      <c r="AJ121" s="76">
        <v>21.76</v>
      </c>
      <c r="AK121" s="76">
        <v>45.69</v>
      </c>
      <c r="AL121" s="76">
        <v>66.209999999999994</v>
      </c>
      <c r="AM121" s="76">
        <v>7.04</v>
      </c>
      <c r="AN121" s="77">
        <v>34.137</v>
      </c>
      <c r="AO121" s="77">
        <v>33.508000000000003</v>
      </c>
      <c r="AP121" s="77">
        <v>27.591999999999999</v>
      </c>
      <c r="AQ121" s="77">
        <v>15.438000000000001</v>
      </c>
      <c r="AR121" s="77">
        <v>5.3920000000000003</v>
      </c>
      <c r="AS121" s="77">
        <v>1.772</v>
      </c>
      <c r="AT121" s="77">
        <v>4.819</v>
      </c>
      <c r="AU121" s="77">
        <v>4.4749999999999996</v>
      </c>
      <c r="AV121" s="77">
        <v>78.948999999999998</v>
      </c>
      <c r="AW121" s="76">
        <v>2.403</v>
      </c>
      <c r="AX121" s="76">
        <v>1.9790000000000001</v>
      </c>
      <c r="AY121" s="76">
        <v>1.413</v>
      </c>
      <c r="AZ121" s="76">
        <v>0.89</v>
      </c>
      <c r="BA121" s="76">
        <v>0.65</v>
      </c>
      <c r="BB121" s="76">
        <v>0.40899999999999997</v>
      </c>
      <c r="BC121" s="76">
        <v>0.32700000000000001</v>
      </c>
      <c r="BD121" s="76">
        <v>121.85</v>
      </c>
      <c r="BE121" s="76">
        <v>88.23</v>
      </c>
      <c r="BF121" s="76">
        <v>9</v>
      </c>
      <c r="BG121" s="76">
        <v>49.77</v>
      </c>
      <c r="BH121" s="76">
        <v>102.4</v>
      </c>
    </row>
    <row r="122" spans="1:60" x14ac:dyDescent="0.2">
      <c r="A122" s="71">
        <v>119</v>
      </c>
      <c r="B122" s="72">
        <v>285</v>
      </c>
      <c r="C122" s="73">
        <v>306.39999999999998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4">
        <v>28.7</v>
      </c>
      <c r="AC122" s="75">
        <v>3</v>
      </c>
      <c r="AD122" s="76">
        <v>0.86399999999999999</v>
      </c>
      <c r="AE122" s="76">
        <v>21.7</v>
      </c>
      <c r="AF122" s="76">
        <v>4.51</v>
      </c>
      <c r="AG122" s="76">
        <v>100.22</v>
      </c>
      <c r="AH122" s="76">
        <v>138.16999999999999</v>
      </c>
      <c r="AI122" s="76">
        <v>15.69</v>
      </c>
      <c r="AJ122" s="76">
        <v>21.76</v>
      </c>
      <c r="AK122" s="76">
        <v>45.69</v>
      </c>
      <c r="AL122" s="76">
        <v>66.209999999999994</v>
      </c>
      <c r="AM122" s="76">
        <v>7.04</v>
      </c>
      <c r="AN122" s="77">
        <v>34.137</v>
      </c>
      <c r="AO122" s="77">
        <v>33.508000000000003</v>
      </c>
      <c r="AP122" s="77">
        <v>27.591999999999999</v>
      </c>
      <c r="AQ122" s="77">
        <v>15.438000000000001</v>
      </c>
      <c r="AR122" s="77">
        <v>5.3920000000000003</v>
      </c>
      <c r="AS122" s="77">
        <v>1.772</v>
      </c>
      <c r="AT122" s="77">
        <v>4.819</v>
      </c>
      <c r="AU122" s="77">
        <v>4.4749999999999996</v>
      </c>
      <c r="AV122" s="77">
        <v>78.948999999999998</v>
      </c>
      <c r="AW122" s="76">
        <v>2.403</v>
      </c>
      <c r="AX122" s="76">
        <v>1.9790000000000001</v>
      </c>
      <c r="AY122" s="76">
        <v>1.413</v>
      </c>
      <c r="AZ122" s="76">
        <v>0.89</v>
      </c>
      <c r="BA122" s="76">
        <v>0.65</v>
      </c>
      <c r="BB122" s="76">
        <v>0.40899999999999997</v>
      </c>
      <c r="BC122" s="76">
        <v>0.32700000000000001</v>
      </c>
      <c r="BD122" s="76">
        <v>121.85</v>
      </c>
      <c r="BE122" s="76">
        <v>88.23</v>
      </c>
      <c r="BF122" s="76">
        <v>9</v>
      </c>
      <c r="BG122" s="76">
        <v>49.77</v>
      </c>
      <c r="BH122" s="76">
        <v>102.4</v>
      </c>
    </row>
    <row r="123" spans="1:60" x14ac:dyDescent="0.2">
      <c r="A123" s="71">
        <v>120</v>
      </c>
      <c r="B123" s="72">
        <v>285</v>
      </c>
      <c r="C123" s="73">
        <v>306.39999999999998</v>
      </c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4">
        <v>28.7</v>
      </c>
      <c r="AC123" s="75">
        <v>3</v>
      </c>
      <c r="AD123" s="76">
        <v>0.86399999999999999</v>
      </c>
      <c r="AE123" s="76">
        <v>21.7</v>
      </c>
      <c r="AF123" s="76">
        <v>4.51</v>
      </c>
      <c r="AG123" s="76">
        <v>100.22</v>
      </c>
      <c r="AH123" s="76">
        <v>138.16999999999999</v>
      </c>
      <c r="AI123" s="76">
        <v>15.69</v>
      </c>
      <c r="AJ123" s="76">
        <v>21.76</v>
      </c>
      <c r="AK123" s="76">
        <v>45.69</v>
      </c>
      <c r="AL123" s="76">
        <v>66.209999999999994</v>
      </c>
      <c r="AM123" s="76">
        <v>7.04</v>
      </c>
      <c r="AN123" s="77">
        <v>34.137</v>
      </c>
      <c r="AO123" s="77">
        <v>33.508000000000003</v>
      </c>
      <c r="AP123" s="77">
        <v>27.591999999999999</v>
      </c>
      <c r="AQ123" s="77">
        <v>15.438000000000001</v>
      </c>
      <c r="AR123" s="77">
        <v>5.3920000000000003</v>
      </c>
      <c r="AS123" s="77">
        <v>1.772</v>
      </c>
      <c r="AT123" s="77">
        <v>4.819</v>
      </c>
      <c r="AU123" s="77">
        <v>4.4749999999999996</v>
      </c>
      <c r="AV123" s="77">
        <v>78.948999999999998</v>
      </c>
      <c r="AW123" s="76">
        <v>2.403</v>
      </c>
      <c r="AX123" s="76">
        <v>1.9790000000000001</v>
      </c>
      <c r="AY123" s="76">
        <v>1.413</v>
      </c>
      <c r="AZ123" s="76">
        <v>0.89</v>
      </c>
      <c r="BA123" s="76">
        <v>0.65</v>
      </c>
      <c r="BB123" s="76">
        <v>0.40899999999999997</v>
      </c>
      <c r="BC123" s="76">
        <v>0.32700000000000001</v>
      </c>
      <c r="BD123" s="76">
        <v>121.85</v>
      </c>
      <c r="BE123" s="76">
        <v>88.23</v>
      </c>
      <c r="BF123" s="76">
        <v>9</v>
      </c>
      <c r="BG123" s="76">
        <v>49.77</v>
      </c>
      <c r="BH123" s="76">
        <v>102.4</v>
      </c>
    </row>
    <row r="124" spans="1:60" x14ac:dyDescent="0.2">
      <c r="AB124" s="80">
        <v>58.99</v>
      </c>
      <c r="AK124" s="67">
        <v>12.63</v>
      </c>
      <c r="AL124" s="67">
        <v>15.65</v>
      </c>
      <c r="AM124" s="67">
        <v>1.79</v>
      </c>
      <c r="AN124" s="81">
        <v>0.245</v>
      </c>
      <c r="AO124" s="81">
        <v>0.23799999999999999</v>
      </c>
      <c r="AP124" s="81">
        <v>0.192</v>
      </c>
      <c r="AQ124" s="81">
        <v>8.2000000000000003E-2</v>
      </c>
      <c r="AR124" s="81">
        <v>1.9E-2</v>
      </c>
      <c r="AS124" s="81">
        <v>1E-3</v>
      </c>
      <c r="AT124" s="81">
        <v>1E-3</v>
      </c>
      <c r="AU124" s="81">
        <v>1E-3</v>
      </c>
      <c r="AV124" s="81">
        <v>8.0000000000000002E-3</v>
      </c>
      <c r="BG124" s="82"/>
      <c r="BH124" s="82"/>
    </row>
    <row r="125" spans="1:60" x14ac:dyDescent="0.2">
      <c r="AB125" s="80">
        <v>58.99</v>
      </c>
      <c r="AK125" s="67">
        <v>12.63</v>
      </c>
      <c r="AL125" s="67">
        <v>15.65</v>
      </c>
      <c r="AM125" s="67">
        <v>1.79</v>
      </c>
      <c r="AN125" s="81">
        <v>0.245</v>
      </c>
      <c r="AO125" s="81">
        <v>0.23799999999999999</v>
      </c>
      <c r="AP125" s="81">
        <v>0.192</v>
      </c>
      <c r="AQ125" s="81">
        <v>8.2000000000000003E-2</v>
      </c>
      <c r="AR125" s="81">
        <v>1.9E-2</v>
      </c>
      <c r="AS125" s="81">
        <v>1E-3</v>
      </c>
      <c r="AT125" s="81">
        <v>1E-3</v>
      </c>
      <c r="AU125" s="81">
        <v>1E-3</v>
      </c>
      <c r="AV125" s="81">
        <v>8.0000000000000002E-3</v>
      </c>
    </row>
    <row r="126" spans="1:60" x14ac:dyDescent="0.2">
      <c r="AB126" s="80">
        <v>58.99</v>
      </c>
      <c r="AK126" s="67">
        <v>12.63</v>
      </c>
      <c r="AL126" s="67">
        <v>15.65</v>
      </c>
      <c r="AM126" s="67">
        <v>1.79</v>
      </c>
      <c r="AN126" s="81">
        <v>0.245</v>
      </c>
      <c r="AO126" s="81">
        <v>0.23799999999999999</v>
      </c>
      <c r="AP126" s="81">
        <v>0.192</v>
      </c>
      <c r="AQ126" s="81">
        <v>8.2000000000000003E-2</v>
      </c>
      <c r="AR126" s="81">
        <v>1.9E-2</v>
      </c>
      <c r="AS126" s="81">
        <v>1E-3</v>
      </c>
      <c r="AT126" s="81">
        <v>1E-3</v>
      </c>
      <c r="AU126" s="81">
        <v>1E-3</v>
      </c>
      <c r="AV126" s="81">
        <v>8.0000000000000002E-3</v>
      </c>
    </row>
    <row r="127" spans="1:60" x14ac:dyDescent="0.2">
      <c r="AB127" s="80">
        <v>58.99</v>
      </c>
      <c r="AK127" s="67">
        <v>12.63</v>
      </c>
      <c r="AL127" s="67">
        <v>15.65</v>
      </c>
      <c r="AM127" s="67">
        <v>1.79</v>
      </c>
      <c r="AN127" s="81">
        <v>0.245</v>
      </c>
      <c r="AO127" s="81">
        <v>0.23799999999999999</v>
      </c>
      <c r="AP127" s="81">
        <v>0.192</v>
      </c>
      <c r="AQ127" s="81">
        <v>8.2000000000000003E-2</v>
      </c>
      <c r="AR127" s="81">
        <v>1.9E-2</v>
      </c>
      <c r="AS127" s="81">
        <v>1E-3</v>
      </c>
      <c r="AT127" s="81">
        <v>1E-3</v>
      </c>
      <c r="AU127" s="81">
        <v>1E-3</v>
      </c>
      <c r="AV127" s="81">
        <v>8.0000000000000002E-3</v>
      </c>
    </row>
    <row r="128" spans="1:60" x14ac:dyDescent="0.2">
      <c r="AB128" s="80">
        <v>58.99</v>
      </c>
      <c r="AK128" s="67">
        <v>12.63</v>
      </c>
      <c r="AL128" s="67">
        <v>15.65</v>
      </c>
      <c r="AM128" s="67">
        <v>1.79</v>
      </c>
      <c r="AN128" s="81">
        <v>0.245</v>
      </c>
      <c r="AO128" s="81">
        <v>0.23799999999999999</v>
      </c>
      <c r="AP128" s="81">
        <v>0.192</v>
      </c>
      <c r="AQ128" s="81">
        <v>8.2000000000000003E-2</v>
      </c>
      <c r="AR128" s="81">
        <v>1.9E-2</v>
      </c>
      <c r="AS128" s="81">
        <v>1E-3</v>
      </c>
      <c r="AT128" s="81">
        <v>1E-3</v>
      </c>
      <c r="AU128" s="81">
        <v>1E-3</v>
      </c>
      <c r="AV128" s="81">
        <v>8.0000000000000002E-3</v>
      </c>
    </row>
    <row r="129" spans="28:48" x14ac:dyDescent="0.2">
      <c r="AB129" s="80">
        <v>58.99</v>
      </c>
      <c r="AK129" s="67">
        <v>12.63</v>
      </c>
      <c r="AL129" s="67">
        <v>15.65</v>
      </c>
      <c r="AM129" s="67">
        <v>1.79</v>
      </c>
      <c r="AN129" s="81">
        <v>0.245</v>
      </c>
      <c r="AO129" s="81">
        <v>0.23799999999999999</v>
      </c>
      <c r="AP129" s="81">
        <v>0.192</v>
      </c>
      <c r="AQ129" s="81">
        <v>8.2000000000000003E-2</v>
      </c>
      <c r="AR129" s="81">
        <v>1.9E-2</v>
      </c>
      <c r="AS129" s="81">
        <v>1E-3</v>
      </c>
      <c r="AT129" s="81">
        <v>1E-3</v>
      </c>
      <c r="AU129" s="81">
        <v>1E-3</v>
      </c>
      <c r="AV129" s="81">
        <v>8.0000000000000002E-3</v>
      </c>
    </row>
    <row r="130" spans="28:48" x14ac:dyDescent="0.2">
      <c r="AB130" s="80">
        <v>58.99</v>
      </c>
      <c r="AK130" s="67">
        <v>12.63</v>
      </c>
      <c r="AL130" s="67">
        <v>15.65</v>
      </c>
      <c r="AM130" s="67">
        <v>1.79</v>
      </c>
      <c r="AN130" s="81">
        <v>0.245</v>
      </c>
      <c r="AO130" s="81">
        <v>0.23799999999999999</v>
      </c>
      <c r="AP130" s="81">
        <v>0.192</v>
      </c>
      <c r="AQ130" s="81">
        <v>8.2000000000000003E-2</v>
      </c>
      <c r="AR130" s="81">
        <v>1.9E-2</v>
      </c>
      <c r="AS130" s="81">
        <v>1E-3</v>
      </c>
      <c r="AT130" s="81">
        <v>1E-3</v>
      </c>
      <c r="AU130" s="81">
        <v>1E-3</v>
      </c>
      <c r="AV130" s="81">
        <v>8.0000000000000002E-3</v>
      </c>
    </row>
    <row r="131" spans="28:48" x14ac:dyDescent="0.2">
      <c r="AB131" s="80">
        <v>58.99</v>
      </c>
      <c r="AK131" s="67">
        <v>12.63</v>
      </c>
      <c r="AL131" s="67">
        <v>15.65</v>
      </c>
      <c r="AM131" s="67">
        <v>1.79</v>
      </c>
      <c r="AN131" s="81">
        <v>0.245</v>
      </c>
      <c r="AO131" s="81">
        <v>0.23799999999999999</v>
      </c>
      <c r="AP131" s="81">
        <v>0.192</v>
      </c>
      <c r="AQ131" s="81">
        <v>8.2000000000000003E-2</v>
      </c>
      <c r="AR131" s="81">
        <v>1.9E-2</v>
      </c>
      <c r="AS131" s="81">
        <v>1E-3</v>
      </c>
      <c r="AT131" s="81">
        <v>1E-3</v>
      </c>
      <c r="AU131" s="81">
        <v>1E-3</v>
      </c>
      <c r="AV131" s="81">
        <v>8.0000000000000002E-3</v>
      </c>
    </row>
    <row r="132" spans="28:48" x14ac:dyDescent="0.2">
      <c r="AB132" s="80">
        <v>58.99</v>
      </c>
      <c r="AK132" s="67">
        <v>12.63</v>
      </c>
      <c r="AL132" s="67">
        <v>15.65</v>
      </c>
      <c r="AM132" s="67">
        <v>1.79</v>
      </c>
      <c r="AN132" s="81">
        <v>0.245</v>
      </c>
      <c r="AO132" s="81">
        <v>0.23799999999999999</v>
      </c>
      <c r="AP132" s="81">
        <v>0.192</v>
      </c>
      <c r="AQ132" s="81">
        <v>8.2000000000000003E-2</v>
      </c>
      <c r="AR132" s="81">
        <v>1.9E-2</v>
      </c>
      <c r="AS132" s="81">
        <v>1E-3</v>
      </c>
      <c r="AT132" s="81">
        <v>1E-3</v>
      </c>
      <c r="AU132" s="81">
        <v>1E-3</v>
      </c>
      <c r="AV132" s="81">
        <v>8.0000000000000002E-3</v>
      </c>
    </row>
    <row r="133" spans="28:48" x14ac:dyDescent="0.2">
      <c r="AB133" s="80">
        <v>58.99</v>
      </c>
      <c r="AK133" s="67">
        <v>12.63</v>
      </c>
      <c r="AL133" s="67">
        <v>15.65</v>
      </c>
      <c r="AM133" s="67">
        <v>1.79</v>
      </c>
      <c r="AN133" s="81">
        <v>0.245</v>
      </c>
      <c r="AO133" s="81">
        <v>0.23799999999999999</v>
      </c>
      <c r="AP133" s="81">
        <v>0.192</v>
      </c>
      <c r="AQ133" s="81">
        <v>8.2000000000000003E-2</v>
      </c>
      <c r="AR133" s="81">
        <v>1.9E-2</v>
      </c>
      <c r="AS133" s="81">
        <v>1E-3</v>
      </c>
      <c r="AT133" s="81">
        <v>1E-3</v>
      </c>
      <c r="AU133" s="81">
        <v>1E-3</v>
      </c>
      <c r="AV133" s="81">
        <v>8.0000000000000002E-3</v>
      </c>
    </row>
    <row r="134" spans="28:48" x14ac:dyDescent="0.2">
      <c r="AB134" s="80">
        <v>58.99</v>
      </c>
      <c r="AK134" s="67">
        <v>12.63</v>
      </c>
      <c r="AL134" s="67">
        <v>15.65</v>
      </c>
      <c r="AM134" s="67">
        <v>1.79</v>
      </c>
      <c r="AN134" s="81">
        <v>0.245</v>
      </c>
      <c r="AO134" s="81">
        <v>0.23799999999999999</v>
      </c>
      <c r="AP134" s="81">
        <v>0.192</v>
      </c>
      <c r="AQ134" s="81">
        <v>8.2000000000000003E-2</v>
      </c>
      <c r="AR134" s="81">
        <v>1.9E-2</v>
      </c>
      <c r="AS134" s="81">
        <v>1E-3</v>
      </c>
      <c r="AT134" s="81">
        <v>1E-3</v>
      </c>
      <c r="AU134" s="81">
        <v>1E-3</v>
      </c>
      <c r="AV134" s="81">
        <v>8.0000000000000002E-3</v>
      </c>
    </row>
    <row r="135" spans="28:48" x14ac:dyDescent="0.2">
      <c r="AB135" s="80">
        <v>58.99</v>
      </c>
      <c r="AK135" s="67">
        <v>12.63</v>
      </c>
      <c r="AL135" s="67">
        <v>15.65</v>
      </c>
      <c r="AM135" s="67">
        <v>1.79</v>
      </c>
      <c r="AN135" s="81">
        <v>0.245</v>
      </c>
      <c r="AO135" s="81">
        <v>0.23799999999999999</v>
      </c>
      <c r="AP135" s="81">
        <v>0.192</v>
      </c>
      <c r="AQ135" s="81">
        <v>8.2000000000000003E-2</v>
      </c>
      <c r="AR135" s="81">
        <v>1.9E-2</v>
      </c>
      <c r="AS135" s="81">
        <v>1E-3</v>
      </c>
      <c r="AT135" s="81">
        <v>1E-3</v>
      </c>
      <c r="AU135" s="81">
        <v>1E-3</v>
      </c>
      <c r="AV135" s="81">
        <v>8.0000000000000002E-3</v>
      </c>
    </row>
    <row r="136" spans="28:48" x14ac:dyDescent="0.2">
      <c r="AB136" s="80">
        <v>58.99</v>
      </c>
      <c r="AK136" s="67">
        <v>12.63</v>
      </c>
      <c r="AL136" s="67">
        <v>15.65</v>
      </c>
      <c r="AM136" s="67">
        <v>1.79</v>
      </c>
      <c r="AN136" s="81">
        <v>0.245</v>
      </c>
      <c r="AO136" s="81">
        <v>0.23799999999999999</v>
      </c>
      <c r="AP136" s="81">
        <v>0.192</v>
      </c>
      <c r="AQ136" s="81">
        <v>8.2000000000000003E-2</v>
      </c>
      <c r="AR136" s="81">
        <v>1.9E-2</v>
      </c>
      <c r="AS136" s="81">
        <v>1E-3</v>
      </c>
      <c r="AT136" s="81">
        <v>1E-3</v>
      </c>
      <c r="AU136" s="81">
        <v>1E-3</v>
      </c>
      <c r="AV136" s="81">
        <v>8.0000000000000002E-3</v>
      </c>
    </row>
    <row r="137" spans="28:48" x14ac:dyDescent="0.2">
      <c r="AB137" s="80">
        <v>58.99</v>
      </c>
      <c r="AK137" s="67">
        <v>12.63</v>
      </c>
      <c r="AL137" s="67">
        <v>15.65</v>
      </c>
      <c r="AM137" s="67">
        <v>1.79</v>
      </c>
      <c r="AN137" s="81">
        <v>0.245</v>
      </c>
      <c r="AO137" s="81">
        <v>0.23799999999999999</v>
      </c>
      <c r="AP137" s="81">
        <v>0.192</v>
      </c>
      <c r="AQ137" s="81">
        <v>8.2000000000000003E-2</v>
      </c>
      <c r="AR137" s="81">
        <v>1.9E-2</v>
      </c>
      <c r="AS137" s="81">
        <v>1E-3</v>
      </c>
      <c r="AT137" s="81">
        <v>1E-3</v>
      </c>
      <c r="AU137" s="81">
        <v>1E-3</v>
      </c>
      <c r="AV137" s="81">
        <v>8.0000000000000002E-3</v>
      </c>
    </row>
    <row r="138" spans="28:48" x14ac:dyDescent="0.2">
      <c r="AB138" s="80">
        <v>58.99</v>
      </c>
      <c r="AK138" s="67">
        <v>12.63</v>
      </c>
      <c r="AL138" s="67">
        <v>15.65</v>
      </c>
      <c r="AM138" s="67">
        <v>1.79</v>
      </c>
      <c r="AN138" s="81">
        <v>0.245</v>
      </c>
      <c r="AO138" s="81">
        <v>0.23799999999999999</v>
      </c>
      <c r="AP138" s="81">
        <v>0.192</v>
      </c>
      <c r="AQ138" s="81">
        <v>8.2000000000000003E-2</v>
      </c>
      <c r="AR138" s="81">
        <v>1.9E-2</v>
      </c>
      <c r="AS138" s="81">
        <v>1E-3</v>
      </c>
      <c r="AT138" s="81">
        <v>1E-3</v>
      </c>
      <c r="AU138" s="81">
        <v>1E-3</v>
      </c>
      <c r="AV138" s="81">
        <v>8.0000000000000002E-3</v>
      </c>
    </row>
    <row r="139" spans="28:48" x14ac:dyDescent="0.2">
      <c r="AB139" s="80">
        <v>58.99</v>
      </c>
      <c r="AK139" s="67">
        <v>12.63</v>
      </c>
      <c r="AL139" s="67">
        <v>15.65</v>
      </c>
      <c r="AM139" s="67">
        <v>1.79</v>
      </c>
      <c r="AN139" s="81">
        <v>0.245</v>
      </c>
      <c r="AO139" s="81">
        <v>0.23799999999999999</v>
      </c>
      <c r="AP139" s="81">
        <v>0.192</v>
      </c>
      <c r="AQ139" s="81">
        <v>8.2000000000000003E-2</v>
      </c>
      <c r="AR139" s="81">
        <v>1.9E-2</v>
      </c>
      <c r="AS139" s="81">
        <v>1E-3</v>
      </c>
      <c r="AT139" s="81">
        <v>1E-3</v>
      </c>
      <c r="AU139" s="81">
        <v>1E-3</v>
      </c>
      <c r="AV139" s="81">
        <v>8.0000000000000002E-3</v>
      </c>
    </row>
    <row r="140" spans="28:48" x14ac:dyDescent="0.2">
      <c r="AB140" s="80">
        <v>61.29</v>
      </c>
      <c r="AK140" s="67">
        <v>12.63</v>
      </c>
      <c r="AL140" s="67">
        <v>15.65</v>
      </c>
      <c r="AM140" s="67">
        <v>1.79</v>
      </c>
      <c r="AN140" s="81">
        <v>0.22500000000000001</v>
      </c>
      <c r="AO140" s="81">
        <v>0.215</v>
      </c>
      <c r="AP140" s="81">
        <v>0.16300000000000001</v>
      </c>
      <c r="AQ140" s="81">
        <v>8.5000000000000006E-2</v>
      </c>
      <c r="AR140" s="81">
        <v>3.4000000000000002E-2</v>
      </c>
      <c r="AS140" s="81">
        <v>5.0000000000000001E-3</v>
      </c>
      <c r="AT140" s="81">
        <v>5.0000000000000001E-3</v>
      </c>
      <c r="AU140" s="81">
        <v>6.0000000000000001E-3</v>
      </c>
      <c r="AV140" s="81">
        <v>0.01</v>
      </c>
    </row>
    <row r="141" spans="28:48" x14ac:dyDescent="0.2">
      <c r="AB141" s="80">
        <v>61.29</v>
      </c>
      <c r="AK141" s="67">
        <v>12.63</v>
      </c>
      <c r="AL141" s="67">
        <v>15.65</v>
      </c>
      <c r="AM141" s="67">
        <v>1.79</v>
      </c>
      <c r="AN141" s="81">
        <v>0.22500000000000001</v>
      </c>
      <c r="AO141" s="81">
        <v>0.215</v>
      </c>
      <c r="AP141" s="81">
        <v>0.16300000000000001</v>
      </c>
      <c r="AQ141" s="81">
        <v>8.5000000000000006E-2</v>
      </c>
      <c r="AR141" s="81">
        <v>3.4000000000000002E-2</v>
      </c>
      <c r="AS141" s="81">
        <v>5.0000000000000001E-3</v>
      </c>
      <c r="AT141" s="81">
        <v>5.0000000000000001E-3</v>
      </c>
      <c r="AU141" s="81">
        <v>6.0000000000000001E-3</v>
      </c>
      <c r="AV141" s="81">
        <v>0.01</v>
      </c>
    </row>
    <row r="142" spans="28:48" x14ac:dyDescent="0.2">
      <c r="AB142" s="80">
        <v>61.29</v>
      </c>
      <c r="AK142" s="67">
        <v>12.63</v>
      </c>
      <c r="AL142" s="67">
        <v>15.65</v>
      </c>
      <c r="AM142" s="67">
        <v>1.79</v>
      </c>
      <c r="AN142" s="81">
        <v>0.22500000000000001</v>
      </c>
      <c r="AO142" s="81">
        <v>0.215</v>
      </c>
      <c r="AP142" s="81">
        <v>0.16300000000000001</v>
      </c>
      <c r="AQ142" s="81">
        <v>8.5000000000000006E-2</v>
      </c>
      <c r="AR142" s="81">
        <v>3.4000000000000002E-2</v>
      </c>
      <c r="AS142" s="81">
        <v>5.0000000000000001E-3</v>
      </c>
      <c r="AT142" s="81">
        <v>5.0000000000000001E-3</v>
      </c>
      <c r="AU142" s="81">
        <v>6.0000000000000001E-3</v>
      </c>
      <c r="AV142" s="81">
        <v>0.01</v>
      </c>
    </row>
    <row r="143" spans="28:48" x14ac:dyDescent="0.2">
      <c r="AB143" s="80">
        <v>61.29</v>
      </c>
      <c r="AK143" s="67">
        <v>12.63</v>
      </c>
      <c r="AL143" s="67">
        <v>15.65</v>
      </c>
      <c r="AM143" s="67">
        <v>1.79</v>
      </c>
      <c r="AN143" s="81">
        <v>0.22500000000000001</v>
      </c>
      <c r="AO143" s="81">
        <v>0.215</v>
      </c>
      <c r="AP143" s="81">
        <v>0.16300000000000001</v>
      </c>
      <c r="AQ143" s="81">
        <v>8.5000000000000006E-2</v>
      </c>
      <c r="AR143" s="81">
        <v>3.4000000000000002E-2</v>
      </c>
      <c r="AS143" s="81">
        <v>5.0000000000000001E-3</v>
      </c>
      <c r="AT143" s="81">
        <v>5.0000000000000001E-3</v>
      </c>
      <c r="AU143" s="81">
        <v>6.0000000000000001E-3</v>
      </c>
      <c r="AV143" s="81">
        <v>0.01</v>
      </c>
    </row>
    <row r="144" spans="28:48" x14ac:dyDescent="0.2">
      <c r="AB144" s="80">
        <v>61.29</v>
      </c>
      <c r="AK144" s="67">
        <v>12.63</v>
      </c>
      <c r="AL144" s="67">
        <v>15.65</v>
      </c>
      <c r="AM144" s="67">
        <v>1.79</v>
      </c>
      <c r="AN144" s="81">
        <v>0.22500000000000001</v>
      </c>
      <c r="AO144" s="81">
        <v>0.215</v>
      </c>
      <c r="AP144" s="81">
        <v>0.16300000000000001</v>
      </c>
      <c r="AQ144" s="81">
        <v>8.5000000000000006E-2</v>
      </c>
      <c r="AR144" s="81">
        <v>3.4000000000000002E-2</v>
      </c>
      <c r="AS144" s="81">
        <v>5.0000000000000001E-3</v>
      </c>
      <c r="AT144" s="81">
        <v>5.0000000000000001E-3</v>
      </c>
      <c r="AU144" s="81">
        <v>6.0000000000000001E-3</v>
      </c>
      <c r="AV144" s="81">
        <v>0.01</v>
      </c>
    </row>
    <row r="145" spans="28:48" x14ac:dyDescent="0.2">
      <c r="AB145" s="80">
        <v>59.82</v>
      </c>
      <c r="AK145" s="67">
        <v>18.100000000000001</v>
      </c>
      <c r="AL145" s="67">
        <v>19.7</v>
      </c>
      <c r="AM145" s="67">
        <v>11.63</v>
      </c>
      <c r="AN145" s="81">
        <v>0.68899999999999995</v>
      </c>
      <c r="AO145" s="81">
        <v>0.65200000000000002</v>
      </c>
      <c r="AP145" s="81">
        <v>0.432</v>
      </c>
      <c r="AQ145" s="81">
        <v>0.20200000000000001</v>
      </c>
      <c r="AR145" s="81">
        <v>6.7000000000000004E-2</v>
      </c>
      <c r="AS145" s="81">
        <v>3.1E-2</v>
      </c>
      <c r="AT145" s="81">
        <v>5.8999999999999997E-2</v>
      </c>
      <c r="AU145" s="81">
        <v>5.6000000000000001E-2</v>
      </c>
      <c r="AV145" s="81">
        <v>0.52600000000000002</v>
      </c>
    </row>
    <row r="146" spans="28:48" x14ac:dyDescent="0.2">
      <c r="AB146" s="80">
        <v>61.08</v>
      </c>
      <c r="AK146" s="67">
        <v>18.100000000000001</v>
      </c>
      <c r="AL146" s="67">
        <v>19.7</v>
      </c>
      <c r="AM146" s="67">
        <v>11.63</v>
      </c>
      <c r="AN146" s="81">
        <v>0.71299999999999997</v>
      </c>
      <c r="AO146" s="81">
        <v>0.67400000000000004</v>
      </c>
      <c r="AP146" s="81">
        <v>0.44600000000000001</v>
      </c>
      <c r="AQ146" s="81">
        <v>0.20799999999999999</v>
      </c>
      <c r="AR146" s="81">
        <v>6.9000000000000006E-2</v>
      </c>
      <c r="AS146" s="81">
        <v>3.3000000000000002E-2</v>
      </c>
      <c r="AT146" s="81">
        <v>6.0999999999999999E-2</v>
      </c>
      <c r="AU146" s="81">
        <v>5.8000000000000003E-2</v>
      </c>
      <c r="AV146" s="81">
        <v>0.55000000000000004</v>
      </c>
    </row>
    <row r="147" spans="28:48" x14ac:dyDescent="0.2">
      <c r="AB147" s="80">
        <v>62.35</v>
      </c>
      <c r="AK147" s="67">
        <v>18.100000000000001</v>
      </c>
      <c r="AL147" s="67">
        <v>19.7</v>
      </c>
      <c r="AM147" s="67">
        <v>11.63</v>
      </c>
      <c r="AN147" s="81">
        <v>0.73799999999999999</v>
      </c>
      <c r="AO147" s="81">
        <v>0.69799999999999995</v>
      </c>
      <c r="AP147" s="81">
        <v>0.46200000000000002</v>
      </c>
      <c r="AQ147" s="81">
        <v>0.215</v>
      </c>
      <c r="AR147" s="81">
        <v>7.0999999999999994E-2</v>
      </c>
      <c r="AS147" s="81">
        <v>3.4000000000000002E-2</v>
      </c>
      <c r="AT147" s="81">
        <v>6.4000000000000001E-2</v>
      </c>
      <c r="AU147" s="81">
        <v>0.06</v>
      </c>
      <c r="AV147" s="81">
        <v>0.57499999999999996</v>
      </c>
    </row>
    <row r="148" spans="28:48" x14ac:dyDescent="0.2">
      <c r="AB148" s="80">
        <v>63.62</v>
      </c>
      <c r="AK148" s="67">
        <v>18.100000000000001</v>
      </c>
      <c r="AL148" s="67">
        <v>19.7</v>
      </c>
      <c r="AM148" s="67">
        <v>11.63</v>
      </c>
      <c r="AN148" s="81">
        <v>0.76500000000000001</v>
      </c>
      <c r="AO148" s="81">
        <v>0.72399999999999998</v>
      </c>
      <c r="AP148" s="81">
        <v>0.47799999999999998</v>
      </c>
      <c r="AQ148" s="81">
        <v>0.221</v>
      </c>
      <c r="AR148" s="81">
        <v>7.1999999999999995E-2</v>
      </c>
      <c r="AS148" s="81">
        <v>3.5000000000000003E-2</v>
      </c>
      <c r="AT148" s="81">
        <v>6.7000000000000004E-2</v>
      </c>
      <c r="AU148" s="81">
        <v>6.3E-2</v>
      </c>
      <c r="AV148" s="81">
        <v>0.6</v>
      </c>
    </row>
    <row r="149" spans="28:48" x14ac:dyDescent="0.2">
      <c r="AB149" s="80">
        <v>64.89</v>
      </c>
      <c r="AK149" s="67">
        <v>18.100000000000001</v>
      </c>
      <c r="AL149" s="67">
        <v>19.7</v>
      </c>
      <c r="AM149" s="67">
        <v>11.63</v>
      </c>
      <c r="AN149" s="81">
        <v>0.79300000000000004</v>
      </c>
      <c r="AO149" s="81">
        <v>0.751</v>
      </c>
      <c r="AP149" s="81">
        <v>0.495</v>
      </c>
      <c r="AQ149" s="81">
        <v>0.22900000000000001</v>
      </c>
      <c r="AR149" s="81">
        <v>7.3999999999999996E-2</v>
      </c>
      <c r="AS149" s="81">
        <v>3.5999999999999997E-2</v>
      </c>
      <c r="AT149" s="81">
        <v>6.9000000000000006E-2</v>
      </c>
      <c r="AU149" s="81">
        <v>6.5000000000000002E-2</v>
      </c>
      <c r="AV149" s="81">
        <v>0.627</v>
      </c>
    </row>
    <row r="150" spans="28:48" x14ac:dyDescent="0.2">
      <c r="AB150" s="80">
        <v>66.16</v>
      </c>
      <c r="AK150" s="67">
        <v>18.100000000000001</v>
      </c>
      <c r="AL150" s="67">
        <v>26.9</v>
      </c>
      <c r="AM150" s="67">
        <v>11.63</v>
      </c>
      <c r="AN150" s="81">
        <v>0.82299999999999995</v>
      </c>
      <c r="AO150" s="81">
        <v>0.77900000000000003</v>
      </c>
      <c r="AP150" s="81">
        <v>0.51200000000000001</v>
      </c>
      <c r="AQ150" s="81">
        <v>0.23599999999999999</v>
      </c>
      <c r="AR150" s="81">
        <v>7.5999999999999998E-2</v>
      </c>
      <c r="AS150" s="81">
        <v>3.7999999999999999E-2</v>
      </c>
      <c r="AT150" s="81">
        <v>7.1999999999999995E-2</v>
      </c>
      <c r="AU150" s="81">
        <v>6.8000000000000005E-2</v>
      </c>
      <c r="AV150" s="81">
        <v>0.65400000000000003</v>
      </c>
    </row>
    <row r="151" spans="28:48" x14ac:dyDescent="0.2">
      <c r="AB151" s="80">
        <v>67.42</v>
      </c>
      <c r="AK151" s="67">
        <v>18.100000000000001</v>
      </c>
      <c r="AL151" s="67">
        <v>26.9</v>
      </c>
      <c r="AM151" s="67">
        <v>11.63</v>
      </c>
      <c r="AN151" s="81">
        <v>0.85399999999999998</v>
      </c>
      <c r="AO151" s="81">
        <v>0.80800000000000005</v>
      </c>
      <c r="AP151" s="81">
        <v>0.53100000000000003</v>
      </c>
      <c r="AQ151" s="81">
        <v>0.24399999999999999</v>
      </c>
      <c r="AR151" s="81">
        <v>7.9000000000000001E-2</v>
      </c>
      <c r="AS151" s="81">
        <v>3.9E-2</v>
      </c>
      <c r="AT151" s="81">
        <v>7.4999999999999997E-2</v>
      </c>
      <c r="AU151" s="81">
        <v>7.0999999999999994E-2</v>
      </c>
      <c r="AV151" s="81">
        <v>0.68300000000000005</v>
      </c>
    </row>
    <row r="152" spans="28:48" x14ac:dyDescent="0.2">
      <c r="AB152" s="80">
        <v>68.66</v>
      </c>
      <c r="AK152" s="67">
        <v>18.100000000000001</v>
      </c>
      <c r="AL152" s="67">
        <v>26.9</v>
      </c>
      <c r="AM152" s="67">
        <v>11.63</v>
      </c>
      <c r="AN152" s="81">
        <v>0.88600000000000001</v>
      </c>
      <c r="AO152" s="81">
        <v>0.83899999999999997</v>
      </c>
      <c r="AP152" s="81">
        <v>0.55000000000000004</v>
      </c>
      <c r="AQ152" s="81">
        <v>0.252</v>
      </c>
      <c r="AR152" s="81">
        <v>8.1000000000000003E-2</v>
      </c>
      <c r="AS152" s="81">
        <v>0.04</v>
      </c>
      <c r="AT152" s="81">
        <v>7.8E-2</v>
      </c>
      <c r="AU152" s="81">
        <v>7.3999999999999996E-2</v>
      </c>
      <c r="AV152" s="81">
        <v>0.71299999999999997</v>
      </c>
    </row>
    <row r="153" spans="28:48" x14ac:dyDescent="0.2">
      <c r="AB153" s="80">
        <v>69.89</v>
      </c>
      <c r="AK153" s="67">
        <v>18.100000000000001</v>
      </c>
      <c r="AL153" s="67">
        <v>26.9</v>
      </c>
      <c r="AM153" s="67">
        <v>11.63</v>
      </c>
      <c r="AN153" s="81">
        <v>0.92100000000000004</v>
      </c>
      <c r="AO153" s="81">
        <v>0.871</v>
      </c>
      <c r="AP153" s="81">
        <v>0.57099999999999995</v>
      </c>
      <c r="AQ153" s="81">
        <v>0.26100000000000001</v>
      </c>
      <c r="AR153" s="81">
        <v>8.3000000000000004E-2</v>
      </c>
      <c r="AS153" s="81">
        <v>4.2000000000000003E-2</v>
      </c>
      <c r="AT153" s="81">
        <v>8.1000000000000003E-2</v>
      </c>
      <c r="AU153" s="81">
        <v>7.6999999999999999E-2</v>
      </c>
      <c r="AV153" s="81">
        <v>0.745</v>
      </c>
    </row>
    <row r="154" spans="28:48" x14ac:dyDescent="0.2">
      <c r="AB154" s="80">
        <v>71.069999999999993</v>
      </c>
      <c r="AK154" s="67">
        <v>18.100000000000001</v>
      </c>
      <c r="AL154" s="67">
        <v>26.9</v>
      </c>
      <c r="AM154" s="67">
        <v>11.63</v>
      </c>
      <c r="AN154" s="81">
        <v>0.95699999999999996</v>
      </c>
      <c r="AO154" s="81">
        <v>0.90600000000000003</v>
      </c>
      <c r="AP154" s="81">
        <v>0.59299999999999997</v>
      </c>
      <c r="AQ154" s="81">
        <v>0.27</v>
      </c>
      <c r="AR154" s="81">
        <v>8.5999999999999993E-2</v>
      </c>
      <c r="AS154" s="81">
        <v>4.3999999999999997E-2</v>
      </c>
      <c r="AT154" s="81">
        <v>8.5000000000000006E-2</v>
      </c>
      <c r="AU154" s="81">
        <v>0.08</v>
      </c>
      <c r="AV154" s="81">
        <v>0.77700000000000002</v>
      </c>
    </row>
    <row r="155" spans="28:48" x14ac:dyDescent="0.2">
      <c r="AB155" s="80">
        <v>72.2</v>
      </c>
      <c r="AK155" s="67">
        <v>18.100000000000001</v>
      </c>
      <c r="AL155" s="67">
        <v>33.1</v>
      </c>
      <c r="AM155" s="67">
        <v>11.63</v>
      </c>
      <c r="AN155" s="81">
        <v>0.995</v>
      </c>
      <c r="AO155" s="81">
        <v>0.94199999999999995</v>
      </c>
      <c r="AP155" s="81">
        <v>0.61599999999999999</v>
      </c>
      <c r="AQ155" s="81">
        <v>0.28000000000000003</v>
      </c>
      <c r="AR155" s="81">
        <v>8.8999999999999996E-2</v>
      </c>
      <c r="AS155" s="81">
        <v>4.4999999999999998E-2</v>
      </c>
      <c r="AT155" s="81">
        <v>8.7999999999999995E-2</v>
      </c>
      <c r="AU155" s="81">
        <v>8.3000000000000004E-2</v>
      </c>
      <c r="AV155" s="81">
        <v>0.81100000000000005</v>
      </c>
    </row>
    <row r="156" spans="28:48" x14ac:dyDescent="0.2">
      <c r="AB156" s="80">
        <v>73.290000000000006</v>
      </c>
      <c r="AK156" s="67">
        <v>18.100000000000001</v>
      </c>
      <c r="AL156" s="67">
        <v>33.1</v>
      </c>
      <c r="AM156" s="67">
        <v>11.63</v>
      </c>
      <c r="AN156" s="81">
        <v>1.036</v>
      </c>
      <c r="AO156" s="81">
        <v>0.98</v>
      </c>
      <c r="AP156" s="81">
        <v>0.64100000000000001</v>
      </c>
      <c r="AQ156" s="81">
        <v>0.29099999999999998</v>
      </c>
      <c r="AR156" s="81">
        <v>9.1999999999999998E-2</v>
      </c>
      <c r="AS156" s="81">
        <v>4.7E-2</v>
      </c>
      <c r="AT156" s="81">
        <v>9.1999999999999998E-2</v>
      </c>
      <c r="AU156" s="81">
        <v>8.5999999999999993E-2</v>
      </c>
      <c r="AV156" s="81">
        <v>0.84599999999999997</v>
      </c>
    </row>
    <row r="157" spans="28:48" x14ac:dyDescent="0.2">
      <c r="AB157" s="80">
        <v>74.34</v>
      </c>
      <c r="AK157" s="67">
        <v>18.100000000000001</v>
      </c>
      <c r="AL157" s="67">
        <v>33.1</v>
      </c>
      <c r="AM157" s="67">
        <v>11.63</v>
      </c>
      <c r="AN157" s="81">
        <v>1.0780000000000001</v>
      </c>
      <c r="AO157" s="81">
        <v>1.0209999999999999</v>
      </c>
      <c r="AP157" s="81">
        <v>0.66700000000000004</v>
      </c>
      <c r="AQ157" s="81">
        <v>0.30199999999999999</v>
      </c>
      <c r="AR157" s="81">
        <v>9.5000000000000001E-2</v>
      </c>
      <c r="AS157" s="81">
        <v>4.9000000000000002E-2</v>
      </c>
      <c r="AT157" s="81">
        <v>9.6000000000000002E-2</v>
      </c>
      <c r="AU157" s="81">
        <v>0.09</v>
      </c>
      <c r="AV157" s="81">
        <v>0.88300000000000001</v>
      </c>
    </row>
    <row r="158" spans="28:48" x14ac:dyDescent="0.2">
      <c r="AB158" s="80">
        <v>75.36</v>
      </c>
      <c r="AK158" s="67">
        <v>18.100000000000001</v>
      </c>
      <c r="AL158" s="67">
        <v>33.1</v>
      </c>
      <c r="AM158" s="67">
        <v>11.63</v>
      </c>
      <c r="AN158" s="81">
        <v>1.123</v>
      </c>
      <c r="AO158" s="81">
        <v>1.0629999999999999</v>
      </c>
      <c r="AP158" s="81">
        <v>0.69499999999999995</v>
      </c>
      <c r="AQ158" s="81">
        <v>0.315</v>
      </c>
      <c r="AR158" s="81">
        <v>9.9000000000000005E-2</v>
      </c>
      <c r="AS158" s="81">
        <v>5.0999999999999997E-2</v>
      </c>
      <c r="AT158" s="81">
        <v>0.1</v>
      </c>
      <c r="AU158" s="81">
        <v>9.4E-2</v>
      </c>
      <c r="AV158" s="81">
        <v>0.92100000000000004</v>
      </c>
    </row>
    <row r="159" spans="28:48" x14ac:dyDescent="0.2">
      <c r="AB159" s="80">
        <v>76.36</v>
      </c>
      <c r="AK159" s="67">
        <v>18.100000000000001</v>
      </c>
      <c r="AL159" s="67">
        <v>33.1</v>
      </c>
      <c r="AM159" s="67">
        <v>11.63</v>
      </c>
      <c r="AN159" s="81">
        <v>1.17</v>
      </c>
      <c r="AO159" s="81">
        <v>1.1080000000000001</v>
      </c>
      <c r="AP159" s="81">
        <v>0.72299999999999998</v>
      </c>
      <c r="AQ159" s="81">
        <v>0.32700000000000001</v>
      </c>
      <c r="AR159" s="81">
        <v>0.10299999999999999</v>
      </c>
      <c r="AS159" s="81">
        <v>5.2999999999999999E-2</v>
      </c>
      <c r="AT159" s="81">
        <v>0.104</v>
      </c>
      <c r="AU159" s="81">
        <v>9.8000000000000004E-2</v>
      </c>
      <c r="AV159" s="81">
        <v>0.96099999999999997</v>
      </c>
    </row>
    <row r="160" spans="28:48" x14ac:dyDescent="0.2">
      <c r="AB160" s="80">
        <v>77.34</v>
      </c>
      <c r="AK160" s="67">
        <v>18.100000000000001</v>
      </c>
      <c r="AL160" s="67">
        <v>39.200000000000003</v>
      </c>
      <c r="AM160" s="67">
        <v>11.63</v>
      </c>
      <c r="AN160" s="81">
        <v>1.2190000000000001</v>
      </c>
      <c r="AO160" s="81">
        <v>1.1539999999999999</v>
      </c>
      <c r="AP160" s="81">
        <v>0.754</v>
      </c>
      <c r="AQ160" s="81">
        <v>0.34100000000000003</v>
      </c>
      <c r="AR160" s="81">
        <v>0.107</v>
      </c>
      <c r="AS160" s="81">
        <v>5.5E-2</v>
      </c>
      <c r="AT160" s="81">
        <v>0.108</v>
      </c>
      <c r="AU160" s="81">
        <v>0.10199999999999999</v>
      </c>
      <c r="AV160" s="81">
        <v>1.0029999999999999</v>
      </c>
    </row>
    <row r="161" spans="28:48" x14ac:dyDescent="0.2">
      <c r="AB161" s="80">
        <v>78.3</v>
      </c>
      <c r="AK161" s="67">
        <v>18.100000000000001</v>
      </c>
      <c r="AL161" s="67">
        <v>39.200000000000003</v>
      </c>
      <c r="AM161" s="67">
        <v>11.63</v>
      </c>
      <c r="AN161" s="81">
        <v>1.27</v>
      </c>
      <c r="AO161" s="81">
        <v>1.202</v>
      </c>
      <c r="AP161" s="81">
        <v>0.78500000000000003</v>
      </c>
      <c r="AQ161" s="81">
        <v>0.35499999999999998</v>
      </c>
      <c r="AR161" s="81">
        <v>0.111</v>
      </c>
      <c r="AS161" s="81">
        <v>5.8000000000000003E-2</v>
      </c>
      <c r="AT161" s="81">
        <v>0.113</v>
      </c>
      <c r="AU161" s="81">
        <v>0.106</v>
      </c>
      <c r="AV161" s="81">
        <v>1.0469999999999999</v>
      </c>
    </row>
    <row r="162" spans="28:48" x14ac:dyDescent="0.2">
      <c r="AB162" s="80">
        <v>79.260000000000005</v>
      </c>
      <c r="AK162" s="67">
        <v>18.100000000000001</v>
      </c>
      <c r="AL162" s="67">
        <v>39.200000000000003</v>
      </c>
      <c r="AM162" s="67">
        <v>11.63</v>
      </c>
      <c r="AN162" s="81">
        <v>1.323</v>
      </c>
      <c r="AO162" s="81">
        <v>1.2529999999999999</v>
      </c>
      <c r="AP162" s="81">
        <v>0.81799999999999995</v>
      </c>
      <c r="AQ162" s="81">
        <v>0.37</v>
      </c>
      <c r="AR162" s="81">
        <v>0.11600000000000001</v>
      </c>
      <c r="AS162" s="81">
        <v>0.06</v>
      </c>
      <c r="AT162" s="81">
        <v>0.11799999999999999</v>
      </c>
      <c r="AU162" s="81">
        <v>0.111</v>
      </c>
      <c r="AV162" s="81">
        <v>1.0920000000000001</v>
      </c>
    </row>
    <row r="163" spans="28:48" x14ac:dyDescent="0.2">
      <c r="AB163" s="80">
        <v>80.19</v>
      </c>
      <c r="AK163" s="67">
        <v>18.100000000000001</v>
      </c>
      <c r="AL163" s="67">
        <v>39.200000000000003</v>
      </c>
      <c r="AM163" s="67">
        <v>11.63</v>
      </c>
      <c r="AN163" s="81">
        <v>1.379</v>
      </c>
      <c r="AO163" s="81">
        <v>1.306</v>
      </c>
      <c r="AP163" s="81">
        <v>0.85299999999999998</v>
      </c>
      <c r="AQ163" s="81">
        <v>0.38500000000000001</v>
      </c>
      <c r="AR163" s="81">
        <v>0.121</v>
      </c>
      <c r="AS163" s="81">
        <v>6.3E-2</v>
      </c>
      <c r="AT163" s="81">
        <v>0.123</v>
      </c>
      <c r="AU163" s="81">
        <v>0.115</v>
      </c>
      <c r="AV163" s="81">
        <v>1.1399999999999999</v>
      </c>
    </row>
    <row r="164" spans="28:48" x14ac:dyDescent="0.2">
      <c r="AB164" s="80">
        <v>81.13</v>
      </c>
      <c r="AK164" s="67">
        <v>18.100000000000001</v>
      </c>
      <c r="AL164" s="67">
        <v>39.200000000000003</v>
      </c>
      <c r="AM164" s="67">
        <v>11.63</v>
      </c>
      <c r="AN164" s="81">
        <v>1.4370000000000001</v>
      </c>
      <c r="AO164" s="81">
        <v>1.361</v>
      </c>
      <c r="AP164" s="81">
        <v>0.88900000000000001</v>
      </c>
      <c r="AQ164" s="81">
        <v>0.40100000000000002</v>
      </c>
      <c r="AR164" s="81">
        <v>0.126</v>
      </c>
      <c r="AS164" s="81">
        <v>6.5000000000000002E-2</v>
      </c>
      <c r="AT164" s="81">
        <v>0.128</v>
      </c>
      <c r="AU164" s="81">
        <v>0.12</v>
      </c>
      <c r="AV164" s="81">
        <v>1.19</v>
      </c>
    </row>
    <row r="165" spans="28:48" x14ac:dyDescent="0.2">
      <c r="AB165" s="80">
        <v>82.07</v>
      </c>
      <c r="AK165" s="67">
        <v>18.100000000000001</v>
      </c>
      <c r="AL165" s="67">
        <v>40.229999999999997</v>
      </c>
      <c r="AM165" s="67">
        <v>11.63</v>
      </c>
      <c r="AN165" s="81">
        <v>1.498</v>
      </c>
      <c r="AO165" s="81">
        <v>1.419</v>
      </c>
      <c r="AP165" s="81">
        <v>0.92600000000000005</v>
      </c>
      <c r="AQ165" s="81">
        <v>0.41799999999999998</v>
      </c>
      <c r="AR165" s="81">
        <v>0.13100000000000001</v>
      </c>
      <c r="AS165" s="81">
        <v>6.8000000000000005E-2</v>
      </c>
      <c r="AT165" s="81">
        <v>0.13400000000000001</v>
      </c>
      <c r="AU165" s="81">
        <v>0.125</v>
      </c>
      <c r="AV165" s="81">
        <v>1.2430000000000001</v>
      </c>
    </row>
    <row r="166" spans="28:48" x14ac:dyDescent="0.2">
      <c r="AB166" s="80">
        <v>83.01</v>
      </c>
      <c r="AK166" s="67">
        <v>18.100000000000001</v>
      </c>
      <c r="AL166" s="67">
        <v>40.229999999999997</v>
      </c>
      <c r="AM166" s="67">
        <v>11.63</v>
      </c>
      <c r="AN166" s="81">
        <v>1.5620000000000001</v>
      </c>
      <c r="AO166" s="81">
        <v>1.4790000000000001</v>
      </c>
      <c r="AP166" s="81">
        <v>0.96599999999999997</v>
      </c>
      <c r="AQ166" s="81">
        <v>0.436</v>
      </c>
      <c r="AR166" s="81">
        <v>0.13600000000000001</v>
      </c>
      <c r="AS166" s="81">
        <v>7.0999999999999994E-2</v>
      </c>
      <c r="AT166" s="81">
        <v>0.13900000000000001</v>
      </c>
      <c r="AU166" s="81">
        <v>0.13100000000000001</v>
      </c>
      <c r="AV166" s="81">
        <v>1.298</v>
      </c>
    </row>
    <row r="167" spans="28:48" x14ac:dyDescent="0.2">
      <c r="AB167" s="80">
        <v>83.95</v>
      </c>
      <c r="AK167" s="67">
        <v>18.100000000000001</v>
      </c>
      <c r="AL167" s="67">
        <v>40.229999999999997</v>
      </c>
      <c r="AM167" s="67">
        <v>11.63</v>
      </c>
      <c r="AN167" s="81">
        <v>1.6279999999999999</v>
      </c>
      <c r="AO167" s="81">
        <v>1.542</v>
      </c>
      <c r="AP167" s="81">
        <v>1.0069999999999999</v>
      </c>
      <c r="AQ167" s="81">
        <v>0.45500000000000002</v>
      </c>
      <c r="AR167" s="81">
        <v>0.14199999999999999</v>
      </c>
      <c r="AS167" s="81">
        <v>7.3999999999999996E-2</v>
      </c>
      <c r="AT167" s="81">
        <v>0.14499999999999999</v>
      </c>
      <c r="AU167" s="81">
        <v>0.13600000000000001</v>
      </c>
      <c r="AV167" s="81">
        <v>1.357</v>
      </c>
    </row>
    <row r="168" spans="28:48" x14ac:dyDescent="0.2">
      <c r="AB168" s="80">
        <v>84.89</v>
      </c>
      <c r="AK168" s="67">
        <v>18.100000000000001</v>
      </c>
      <c r="AL168" s="67">
        <v>40.229999999999997</v>
      </c>
      <c r="AM168" s="67">
        <v>11.63</v>
      </c>
      <c r="AN168" s="81">
        <v>1.698</v>
      </c>
      <c r="AO168" s="81">
        <v>1.6080000000000001</v>
      </c>
      <c r="AP168" s="81">
        <v>1.05</v>
      </c>
      <c r="AQ168" s="81">
        <v>0.47399999999999998</v>
      </c>
      <c r="AR168" s="81">
        <v>0.14799999999999999</v>
      </c>
      <c r="AS168" s="81">
        <v>7.6999999999999999E-2</v>
      </c>
      <c r="AT168" s="81">
        <v>0.152</v>
      </c>
      <c r="AU168" s="81">
        <v>0.14199999999999999</v>
      </c>
      <c r="AV168" s="81">
        <v>1.4179999999999999</v>
      </c>
    </row>
    <row r="169" spans="28:48" x14ac:dyDescent="0.2">
      <c r="AB169" s="80">
        <v>85.82</v>
      </c>
      <c r="AK169" s="67">
        <v>35.26</v>
      </c>
      <c r="AL169" s="67">
        <v>40.229999999999997</v>
      </c>
      <c r="AM169" s="67">
        <v>10.51</v>
      </c>
      <c r="AN169" s="81">
        <v>1.7709999999999999</v>
      </c>
      <c r="AO169" s="81">
        <v>1.677</v>
      </c>
      <c r="AP169" s="81">
        <v>1.095</v>
      </c>
      <c r="AQ169" s="81">
        <v>0.49399999999999999</v>
      </c>
      <c r="AR169" s="81">
        <v>0.154</v>
      </c>
      <c r="AS169" s="81">
        <v>0.08</v>
      </c>
      <c r="AT169" s="81">
        <v>0.158</v>
      </c>
      <c r="AU169" s="81">
        <v>0.14799999999999999</v>
      </c>
      <c r="AV169" s="81">
        <v>1.4830000000000001</v>
      </c>
    </row>
    <row r="170" spans="28:48" x14ac:dyDescent="0.2">
      <c r="AB170" s="80">
        <v>86.74</v>
      </c>
      <c r="AK170" s="67">
        <v>35.26</v>
      </c>
      <c r="AL170" s="67">
        <v>47.56</v>
      </c>
      <c r="AM170" s="67">
        <v>10.51</v>
      </c>
      <c r="AN170" s="81">
        <v>1.8480000000000001</v>
      </c>
      <c r="AO170" s="81">
        <v>1.75</v>
      </c>
      <c r="AP170" s="81">
        <v>1.1419999999999999</v>
      </c>
      <c r="AQ170" s="81">
        <v>0.51600000000000001</v>
      </c>
      <c r="AR170" s="81">
        <v>0.161</v>
      </c>
      <c r="AS170" s="81">
        <v>8.4000000000000005E-2</v>
      </c>
      <c r="AT170" s="81">
        <v>0.16500000000000001</v>
      </c>
      <c r="AU170" s="81">
        <v>0.155</v>
      </c>
      <c r="AV170" s="81">
        <v>1.552</v>
      </c>
    </row>
    <row r="171" spans="28:48" x14ac:dyDescent="0.2">
      <c r="AB171" s="80">
        <v>87.65</v>
      </c>
      <c r="AK171" s="67">
        <v>35.26</v>
      </c>
      <c r="AL171" s="67">
        <v>47.56</v>
      </c>
      <c r="AM171" s="67">
        <v>10.51</v>
      </c>
      <c r="AN171" s="81">
        <v>1.9279999999999999</v>
      </c>
      <c r="AO171" s="81">
        <v>1.8260000000000001</v>
      </c>
      <c r="AP171" s="81">
        <v>1.1919999999999999</v>
      </c>
      <c r="AQ171" s="81">
        <v>0.53800000000000003</v>
      </c>
      <c r="AR171" s="81">
        <v>0.16800000000000001</v>
      </c>
      <c r="AS171" s="81">
        <v>8.7999999999999995E-2</v>
      </c>
      <c r="AT171" s="81">
        <v>0.17299999999999999</v>
      </c>
      <c r="AU171" s="81">
        <v>0.16200000000000001</v>
      </c>
      <c r="AV171" s="81">
        <v>1.6240000000000001</v>
      </c>
    </row>
    <row r="172" spans="28:48" x14ac:dyDescent="0.2">
      <c r="AB172" s="80">
        <v>88.55</v>
      </c>
      <c r="AK172" s="67">
        <v>35.26</v>
      </c>
      <c r="AL172" s="67">
        <v>47.56</v>
      </c>
      <c r="AM172" s="67">
        <v>10.51</v>
      </c>
      <c r="AN172" s="81">
        <v>2.0129999999999999</v>
      </c>
      <c r="AO172" s="81">
        <v>1.9059999999999999</v>
      </c>
      <c r="AP172" s="81">
        <v>1.2450000000000001</v>
      </c>
      <c r="AQ172" s="81">
        <v>0.56200000000000006</v>
      </c>
      <c r="AR172" s="81">
        <v>0.17499999999999999</v>
      </c>
      <c r="AS172" s="81">
        <v>9.0999999999999998E-2</v>
      </c>
      <c r="AT172" s="81">
        <v>0.18</v>
      </c>
      <c r="AU172" s="81">
        <v>0.16900000000000001</v>
      </c>
      <c r="AV172" s="81">
        <v>1.7010000000000001</v>
      </c>
    </row>
    <row r="173" spans="28:48" x14ac:dyDescent="0.2">
      <c r="AB173" s="80">
        <v>89.45</v>
      </c>
      <c r="AK173" s="67">
        <v>35.26</v>
      </c>
      <c r="AL173" s="67">
        <v>47.56</v>
      </c>
      <c r="AM173" s="67">
        <v>10.51</v>
      </c>
      <c r="AN173" s="81">
        <v>2.1030000000000002</v>
      </c>
      <c r="AO173" s="81">
        <v>1.9910000000000001</v>
      </c>
      <c r="AP173" s="81">
        <v>1.3</v>
      </c>
      <c r="AQ173" s="81">
        <v>0.58599999999999997</v>
      </c>
      <c r="AR173" s="81">
        <v>0.183</v>
      </c>
      <c r="AS173" s="81">
        <v>9.6000000000000002E-2</v>
      </c>
      <c r="AT173" s="81">
        <v>0.188</v>
      </c>
      <c r="AU173" s="81">
        <v>0.17699999999999999</v>
      </c>
      <c r="AV173" s="81">
        <v>1.7829999999999999</v>
      </c>
    </row>
    <row r="174" spans="28:48" x14ac:dyDescent="0.2">
      <c r="AB174" s="80">
        <v>90.31</v>
      </c>
      <c r="AK174" s="67">
        <v>35.26</v>
      </c>
      <c r="AL174" s="67">
        <v>47.56</v>
      </c>
      <c r="AM174" s="67">
        <v>10.51</v>
      </c>
      <c r="AN174" s="81">
        <v>2.1970000000000001</v>
      </c>
      <c r="AO174" s="81">
        <v>2.081</v>
      </c>
      <c r="AP174" s="81">
        <v>1.3580000000000001</v>
      </c>
      <c r="AQ174" s="81">
        <v>0.61299999999999999</v>
      </c>
      <c r="AR174" s="81">
        <v>0.191</v>
      </c>
      <c r="AS174" s="81">
        <v>0.1</v>
      </c>
      <c r="AT174" s="81">
        <v>0.19700000000000001</v>
      </c>
      <c r="AU174" s="81">
        <v>0.185</v>
      </c>
      <c r="AV174" s="81">
        <v>1.871</v>
      </c>
    </row>
    <row r="175" spans="28:48" x14ac:dyDescent="0.2">
      <c r="AB175" s="80">
        <v>91.15</v>
      </c>
      <c r="AK175" s="67">
        <v>35.26</v>
      </c>
      <c r="AL175" s="67">
        <v>51.89</v>
      </c>
      <c r="AM175" s="67">
        <v>10.51</v>
      </c>
      <c r="AN175" s="81">
        <v>2.2959999999999998</v>
      </c>
      <c r="AO175" s="81">
        <v>2.1749999999999998</v>
      </c>
      <c r="AP175" s="81">
        <v>1.42</v>
      </c>
      <c r="AQ175" s="81">
        <v>0.64</v>
      </c>
      <c r="AR175" s="81">
        <v>0.2</v>
      </c>
      <c r="AS175" s="81">
        <v>0.105</v>
      </c>
      <c r="AT175" s="81">
        <v>0.20599999999999999</v>
      </c>
      <c r="AU175" s="81">
        <v>0.193</v>
      </c>
      <c r="AV175" s="81">
        <v>1.964</v>
      </c>
    </row>
    <row r="176" spans="28:48" x14ac:dyDescent="0.2">
      <c r="AB176" s="80">
        <v>91.95</v>
      </c>
      <c r="AK176" s="67">
        <v>35.26</v>
      </c>
      <c r="AL176" s="67">
        <v>51.89</v>
      </c>
      <c r="AM176" s="67">
        <v>10.51</v>
      </c>
      <c r="AN176" s="81">
        <v>2.4020000000000001</v>
      </c>
      <c r="AO176" s="81">
        <v>2.274</v>
      </c>
      <c r="AP176" s="81">
        <v>1.4850000000000001</v>
      </c>
      <c r="AQ176" s="81">
        <v>0.67</v>
      </c>
      <c r="AR176" s="81">
        <v>0.20899999999999999</v>
      </c>
      <c r="AS176" s="81">
        <v>0.109</v>
      </c>
      <c r="AT176" s="81">
        <v>0.216</v>
      </c>
      <c r="AU176" s="81">
        <v>0.20200000000000001</v>
      </c>
      <c r="AV176" s="81">
        <v>2.0630000000000002</v>
      </c>
    </row>
    <row r="177" spans="28:48" x14ac:dyDescent="0.2">
      <c r="AB177" s="80">
        <v>92.71</v>
      </c>
      <c r="AK177" s="67">
        <v>35.26</v>
      </c>
      <c r="AL177" s="67">
        <v>51.89</v>
      </c>
      <c r="AM177" s="67">
        <v>10.51</v>
      </c>
      <c r="AN177" s="81">
        <v>2.5129999999999999</v>
      </c>
      <c r="AO177" s="81">
        <v>2.38</v>
      </c>
      <c r="AP177" s="81">
        <v>1.554</v>
      </c>
      <c r="AQ177" s="81">
        <v>0.70099999999999996</v>
      </c>
      <c r="AR177" s="81">
        <v>0.218</v>
      </c>
      <c r="AS177" s="81">
        <v>0.115</v>
      </c>
      <c r="AT177" s="81">
        <v>0.22600000000000001</v>
      </c>
      <c r="AU177" s="81">
        <v>0.21199999999999999</v>
      </c>
      <c r="AV177" s="81">
        <v>2.169</v>
      </c>
    </row>
    <row r="178" spans="28:48" x14ac:dyDescent="0.2">
      <c r="AB178" s="80">
        <v>93.44</v>
      </c>
      <c r="AK178" s="67">
        <v>35.26</v>
      </c>
      <c r="AL178" s="67">
        <v>51.89</v>
      </c>
      <c r="AM178" s="67">
        <v>10.51</v>
      </c>
      <c r="AN178" s="81">
        <v>2.63</v>
      </c>
      <c r="AO178" s="81">
        <v>2.4910000000000001</v>
      </c>
      <c r="AP178" s="81">
        <v>1.6259999999999999</v>
      </c>
      <c r="AQ178" s="81">
        <v>0.73299999999999998</v>
      </c>
      <c r="AR178" s="81">
        <v>0.22900000000000001</v>
      </c>
      <c r="AS178" s="81">
        <v>0.12</v>
      </c>
      <c r="AT178" s="81">
        <v>0.23699999999999999</v>
      </c>
      <c r="AU178" s="81">
        <v>0.222</v>
      </c>
      <c r="AV178" s="81">
        <v>2.282</v>
      </c>
    </row>
    <row r="179" spans="28:48" x14ac:dyDescent="0.2">
      <c r="AB179" s="80">
        <v>94.12</v>
      </c>
      <c r="AK179" s="67">
        <v>35.26</v>
      </c>
      <c r="AL179" s="67">
        <v>51.89</v>
      </c>
      <c r="AM179" s="67">
        <v>10.51</v>
      </c>
      <c r="AN179" s="81">
        <v>2.7549999999999999</v>
      </c>
      <c r="AO179" s="81">
        <v>2.609</v>
      </c>
      <c r="AP179" s="81">
        <v>1.704</v>
      </c>
      <c r="AQ179" s="81">
        <v>0.76800000000000002</v>
      </c>
      <c r="AR179" s="81">
        <v>0.23899999999999999</v>
      </c>
      <c r="AS179" s="81">
        <v>0.126</v>
      </c>
      <c r="AT179" s="81">
        <v>0.248</v>
      </c>
      <c r="AU179" s="81">
        <v>0.23200000000000001</v>
      </c>
      <c r="AV179" s="81">
        <v>2.403</v>
      </c>
    </row>
    <row r="180" spans="28:48" x14ac:dyDescent="0.2">
      <c r="AB180" s="80">
        <v>94.77</v>
      </c>
      <c r="AK180" s="67">
        <v>35.26</v>
      </c>
      <c r="AL180" s="67">
        <v>68.22</v>
      </c>
      <c r="AM180" s="67">
        <v>10.51</v>
      </c>
      <c r="AN180" s="81">
        <v>2.887</v>
      </c>
      <c r="AO180" s="81">
        <v>2.734</v>
      </c>
      <c r="AP180" s="81">
        <v>1.7849999999999999</v>
      </c>
      <c r="AQ180" s="81">
        <v>0.80500000000000005</v>
      </c>
      <c r="AR180" s="81">
        <v>0.251</v>
      </c>
      <c r="AS180" s="81">
        <v>0.13200000000000001</v>
      </c>
      <c r="AT180" s="81">
        <v>0.26100000000000001</v>
      </c>
      <c r="AU180" s="81">
        <v>0.24399999999999999</v>
      </c>
      <c r="AV180" s="81">
        <v>2.5329999999999999</v>
      </c>
    </row>
    <row r="181" spans="28:48" x14ac:dyDescent="0.2">
      <c r="AB181" s="80">
        <v>95.37</v>
      </c>
      <c r="AK181" s="67">
        <v>35.26</v>
      </c>
      <c r="AL181" s="67">
        <v>68.22</v>
      </c>
      <c r="AM181" s="67">
        <v>10.51</v>
      </c>
      <c r="AN181" s="81">
        <v>3.0270000000000001</v>
      </c>
      <c r="AO181" s="81">
        <v>2.867</v>
      </c>
      <c r="AP181" s="81">
        <v>1.8720000000000001</v>
      </c>
      <c r="AQ181" s="81">
        <v>0.84399999999999997</v>
      </c>
      <c r="AR181" s="81">
        <v>0.26300000000000001</v>
      </c>
      <c r="AS181" s="81">
        <v>0.13900000000000001</v>
      </c>
      <c r="AT181" s="81">
        <v>0.27400000000000002</v>
      </c>
      <c r="AU181" s="81">
        <v>0.25600000000000001</v>
      </c>
      <c r="AV181" s="81">
        <v>2.6720000000000002</v>
      </c>
    </row>
    <row r="182" spans="28:48" x14ac:dyDescent="0.2">
      <c r="AB182" s="80">
        <v>95.94</v>
      </c>
      <c r="AK182" s="67">
        <v>35.26</v>
      </c>
      <c r="AL182" s="67">
        <v>68.22</v>
      </c>
      <c r="AM182" s="67">
        <v>10.51</v>
      </c>
      <c r="AN182" s="81">
        <v>3.177</v>
      </c>
      <c r="AO182" s="81">
        <v>3.008</v>
      </c>
      <c r="AP182" s="81">
        <v>1.9650000000000001</v>
      </c>
      <c r="AQ182" s="81">
        <v>0.88600000000000001</v>
      </c>
      <c r="AR182" s="81">
        <v>0.27600000000000002</v>
      </c>
      <c r="AS182" s="81">
        <v>0.14599999999999999</v>
      </c>
      <c r="AT182" s="81">
        <v>0.28799999999999998</v>
      </c>
      <c r="AU182" s="81">
        <v>0.26900000000000002</v>
      </c>
      <c r="AV182" s="81">
        <v>2.8220000000000001</v>
      </c>
    </row>
    <row r="183" spans="28:48" x14ac:dyDescent="0.2">
      <c r="AB183" s="80">
        <v>96.46</v>
      </c>
      <c r="AK183" s="67">
        <v>35.26</v>
      </c>
      <c r="AL183" s="67">
        <v>68.22</v>
      </c>
      <c r="AM183" s="67">
        <v>10.51</v>
      </c>
      <c r="AN183" s="81">
        <v>3.3359999999999999</v>
      </c>
      <c r="AO183" s="81">
        <v>3.1589999999999998</v>
      </c>
      <c r="AP183" s="81">
        <v>2.0640000000000001</v>
      </c>
      <c r="AQ183" s="81">
        <v>0.93100000000000005</v>
      </c>
      <c r="AR183" s="81">
        <v>0.28899999999999998</v>
      </c>
      <c r="AS183" s="81">
        <v>0.153</v>
      </c>
      <c r="AT183" s="81">
        <v>0.30199999999999999</v>
      </c>
      <c r="AU183" s="81">
        <v>0.28299999999999997</v>
      </c>
      <c r="AV183" s="81">
        <v>2.984</v>
      </c>
    </row>
    <row r="184" spans="28:48" x14ac:dyDescent="0.2">
      <c r="AB184" s="80">
        <v>96.94</v>
      </c>
      <c r="AK184" s="67">
        <v>35.26</v>
      </c>
      <c r="AL184" s="67">
        <v>68.22</v>
      </c>
      <c r="AM184" s="67">
        <v>10.51</v>
      </c>
      <c r="AN184" s="81">
        <v>3.5059999999999998</v>
      </c>
      <c r="AO184" s="81">
        <v>3.32</v>
      </c>
      <c r="AP184" s="81">
        <v>2.169</v>
      </c>
      <c r="AQ184" s="81">
        <v>0.97899999999999998</v>
      </c>
      <c r="AR184" s="81">
        <v>0.30399999999999999</v>
      </c>
      <c r="AS184" s="81">
        <v>0.161</v>
      </c>
      <c r="AT184" s="81">
        <v>0.318</v>
      </c>
      <c r="AU184" s="81">
        <v>0.29799999999999999</v>
      </c>
      <c r="AV184" s="81">
        <v>3.16</v>
      </c>
    </row>
    <row r="185" spans="28:48" x14ac:dyDescent="0.2">
      <c r="AB185" s="80">
        <v>97.38</v>
      </c>
      <c r="AK185" s="67">
        <v>35.26</v>
      </c>
      <c r="AL185" s="67">
        <v>68.22</v>
      </c>
      <c r="AM185" s="67">
        <v>10.51</v>
      </c>
      <c r="AN185" s="81">
        <v>3.6880000000000002</v>
      </c>
      <c r="AO185" s="81">
        <v>3.4929999999999999</v>
      </c>
      <c r="AP185" s="81">
        <v>2.282</v>
      </c>
      <c r="AQ185" s="81">
        <v>1.03</v>
      </c>
      <c r="AR185" s="81">
        <v>0.32</v>
      </c>
      <c r="AS185" s="81">
        <v>0.17</v>
      </c>
      <c r="AT185" s="81">
        <v>0.33500000000000002</v>
      </c>
      <c r="AU185" s="81">
        <v>0.314</v>
      </c>
      <c r="AV185" s="81">
        <v>3.35</v>
      </c>
    </row>
    <row r="186" spans="28:48" x14ac:dyDescent="0.2">
      <c r="AB186" s="80">
        <v>97.78</v>
      </c>
      <c r="AK186" s="67">
        <v>35.26</v>
      </c>
      <c r="AL186" s="67">
        <v>68.22</v>
      </c>
      <c r="AM186" s="67">
        <v>10.51</v>
      </c>
      <c r="AN186" s="81">
        <v>3.883</v>
      </c>
      <c r="AO186" s="81">
        <v>3.677</v>
      </c>
      <c r="AP186" s="81">
        <v>2.403</v>
      </c>
      <c r="AQ186" s="81">
        <v>1.0840000000000001</v>
      </c>
      <c r="AR186" s="81">
        <v>0.33600000000000002</v>
      </c>
      <c r="AS186" s="81">
        <v>0.17899999999999999</v>
      </c>
      <c r="AT186" s="81">
        <v>0.35399999999999998</v>
      </c>
      <c r="AU186" s="81">
        <v>0.33100000000000002</v>
      </c>
      <c r="AV186" s="81">
        <v>3.5569999999999999</v>
      </c>
    </row>
    <row r="187" spans="28:48" x14ac:dyDescent="0.2">
      <c r="AB187" s="80">
        <v>98.12</v>
      </c>
      <c r="AK187" s="67">
        <v>35.26</v>
      </c>
      <c r="AL187" s="67">
        <v>68.22</v>
      </c>
      <c r="AM187" s="67">
        <v>10.51</v>
      </c>
      <c r="AN187" s="81">
        <v>4.0919999999999996</v>
      </c>
      <c r="AO187" s="81">
        <v>3.875</v>
      </c>
      <c r="AP187" s="81">
        <v>2.532</v>
      </c>
      <c r="AQ187" s="81">
        <v>1.143</v>
      </c>
      <c r="AR187" s="81">
        <v>0.35499999999999998</v>
      </c>
      <c r="AS187" s="81">
        <v>0.189</v>
      </c>
      <c r="AT187" s="81">
        <v>0.373</v>
      </c>
      <c r="AU187" s="81">
        <v>0.34899999999999998</v>
      </c>
      <c r="AV187" s="81">
        <v>3.782</v>
      </c>
    </row>
    <row r="188" spans="28:48" x14ac:dyDescent="0.2">
      <c r="AB188" s="80">
        <v>98.4</v>
      </c>
      <c r="AK188" s="67">
        <v>35.26</v>
      </c>
      <c r="AL188" s="67">
        <v>68.22</v>
      </c>
      <c r="AM188" s="67">
        <v>10.51</v>
      </c>
      <c r="AN188" s="81">
        <v>4.3170000000000002</v>
      </c>
      <c r="AO188" s="81">
        <v>4.0880000000000001</v>
      </c>
      <c r="AP188" s="81">
        <v>2.6720000000000002</v>
      </c>
      <c r="AQ188" s="81">
        <v>1.206</v>
      </c>
      <c r="AR188" s="81">
        <v>0.374</v>
      </c>
      <c r="AS188" s="81">
        <v>0.2</v>
      </c>
      <c r="AT188" s="81">
        <v>0.39500000000000002</v>
      </c>
      <c r="AU188" s="81">
        <v>0.36899999999999999</v>
      </c>
      <c r="AV188" s="81">
        <v>4.03</v>
      </c>
    </row>
    <row r="189" spans="28:48" x14ac:dyDescent="0.2">
      <c r="AB189" s="80">
        <v>95.02</v>
      </c>
      <c r="AK189" s="67">
        <v>45.69</v>
      </c>
      <c r="AL189" s="67">
        <v>66.209999999999994</v>
      </c>
      <c r="AM189" s="67">
        <v>7.04</v>
      </c>
      <c r="AN189" s="81">
        <v>4.452</v>
      </c>
      <c r="AO189" s="81">
        <v>4.2160000000000002</v>
      </c>
      <c r="AP189" s="81">
        <v>2.7559999999999998</v>
      </c>
      <c r="AQ189" s="81">
        <v>1.2450000000000001</v>
      </c>
      <c r="AR189" s="81">
        <v>0.38600000000000001</v>
      </c>
      <c r="AS189" s="81">
        <v>0.20699999999999999</v>
      </c>
      <c r="AT189" s="81">
        <v>0.40799999999999997</v>
      </c>
      <c r="AU189" s="81">
        <v>0.38200000000000001</v>
      </c>
      <c r="AV189" s="81">
        <v>4.1989999999999998</v>
      </c>
    </row>
    <row r="190" spans="28:48" x14ac:dyDescent="0.2">
      <c r="AB190" s="80">
        <v>95.24</v>
      </c>
      <c r="AK190" s="67">
        <v>45.69</v>
      </c>
      <c r="AL190" s="67">
        <v>66.209999999999994</v>
      </c>
      <c r="AM190" s="67">
        <v>7.04</v>
      </c>
      <c r="AN190" s="81">
        <v>4.7069999999999999</v>
      </c>
      <c r="AO190" s="81">
        <v>4.4569999999999999</v>
      </c>
      <c r="AP190" s="81">
        <v>2.9140000000000001</v>
      </c>
      <c r="AQ190" s="81">
        <v>1.3169999999999999</v>
      </c>
      <c r="AR190" s="81">
        <v>0.40799999999999997</v>
      </c>
      <c r="AS190" s="81">
        <v>0.219</v>
      </c>
      <c r="AT190" s="81">
        <v>0.432</v>
      </c>
      <c r="AU190" s="81">
        <v>0.40500000000000003</v>
      </c>
      <c r="AV190" s="81">
        <v>4.4889999999999999</v>
      </c>
    </row>
    <row r="191" spans="28:48" x14ac:dyDescent="0.2">
      <c r="AB191" s="80">
        <v>95.42</v>
      </c>
      <c r="AK191" s="67">
        <v>45.69</v>
      </c>
      <c r="AL191" s="67">
        <v>66.209999999999994</v>
      </c>
      <c r="AM191" s="67">
        <v>7.04</v>
      </c>
      <c r="AN191" s="81">
        <v>4.9820000000000002</v>
      </c>
      <c r="AO191" s="81">
        <v>4.7169999999999996</v>
      </c>
      <c r="AP191" s="81">
        <v>3.085</v>
      </c>
      <c r="AQ191" s="81">
        <v>1.3939999999999999</v>
      </c>
      <c r="AR191" s="81">
        <v>0.432</v>
      </c>
      <c r="AS191" s="81">
        <v>0.23200000000000001</v>
      </c>
      <c r="AT191" s="81">
        <v>0.45900000000000002</v>
      </c>
      <c r="AU191" s="81">
        <v>0.42899999999999999</v>
      </c>
      <c r="AV191" s="81">
        <v>4.8090000000000002</v>
      </c>
    </row>
    <row r="192" spans="28:48" x14ac:dyDescent="0.2">
      <c r="AB192" s="80">
        <v>95.55</v>
      </c>
      <c r="AK192" s="67">
        <v>45.69</v>
      </c>
      <c r="AL192" s="67">
        <v>66.209999999999994</v>
      </c>
      <c r="AM192" s="67">
        <v>7.04</v>
      </c>
      <c r="AN192" s="81">
        <v>5.2789999999999999</v>
      </c>
      <c r="AO192" s="81">
        <v>4.9980000000000002</v>
      </c>
      <c r="AP192" s="81">
        <v>3.27</v>
      </c>
      <c r="AQ192" s="81">
        <v>1.478</v>
      </c>
      <c r="AR192" s="81">
        <v>0.45800000000000002</v>
      </c>
      <c r="AS192" s="81">
        <v>0.247</v>
      </c>
      <c r="AT192" s="81">
        <v>0.48799999999999999</v>
      </c>
      <c r="AU192" s="81">
        <v>0.45600000000000002</v>
      </c>
      <c r="AV192" s="81">
        <v>5.1619999999999999</v>
      </c>
    </row>
    <row r="193" spans="28:48" x14ac:dyDescent="0.2">
      <c r="AB193" s="80">
        <v>95.64</v>
      </c>
      <c r="AK193" s="67">
        <v>45.69</v>
      </c>
      <c r="AL193" s="67">
        <v>66.209999999999994</v>
      </c>
      <c r="AM193" s="67">
        <v>7.04</v>
      </c>
      <c r="AN193" s="81">
        <v>5.6</v>
      </c>
      <c r="AO193" s="81">
        <v>5.3019999999999996</v>
      </c>
      <c r="AP193" s="81">
        <v>3.4710000000000001</v>
      </c>
      <c r="AQ193" s="81">
        <v>1.57</v>
      </c>
      <c r="AR193" s="81">
        <v>0.48599999999999999</v>
      </c>
      <c r="AS193" s="81">
        <v>0.26300000000000001</v>
      </c>
      <c r="AT193" s="81">
        <v>0.51900000000000002</v>
      </c>
      <c r="AU193" s="81">
        <v>0.48499999999999999</v>
      </c>
      <c r="AV193" s="81">
        <v>5.5540000000000003</v>
      </c>
    </row>
    <row r="194" spans="28:48" x14ac:dyDescent="0.2">
      <c r="AB194" s="80">
        <v>95.71</v>
      </c>
      <c r="AK194" s="67">
        <v>45.69</v>
      </c>
      <c r="AL194" s="67">
        <v>66.209999999999994</v>
      </c>
      <c r="AM194" s="67">
        <v>7.04</v>
      </c>
      <c r="AN194" s="81">
        <v>5.95</v>
      </c>
      <c r="AO194" s="81">
        <v>5.633</v>
      </c>
      <c r="AP194" s="81">
        <v>3.6890000000000001</v>
      </c>
      <c r="AQ194" s="81">
        <v>1.67</v>
      </c>
      <c r="AR194" s="81">
        <v>0.51600000000000001</v>
      </c>
      <c r="AS194" s="81">
        <v>0.28000000000000003</v>
      </c>
      <c r="AT194" s="81">
        <v>0.55300000000000005</v>
      </c>
      <c r="AU194" s="81">
        <v>0.51700000000000002</v>
      </c>
      <c r="AV194" s="81">
        <v>5.9909999999999997</v>
      </c>
    </row>
    <row r="195" spans="28:48" x14ac:dyDescent="0.2">
      <c r="AB195" s="80">
        <v>95.77</v>
      </c>
      <c r="AK195" s="67">
        <v>45.69</v>
      </c>
      <c r="AL195" s="67">
        <v>66.209999999999994</v>
      </c>
      <c r="AM195" s="67">
        <v>7.04</v>
      </c>
      <c r="AN195" s="81">
        <v>6.33</v>
      </c>
      <c r="AO195" s="81">
        <v>5.9930000000000003</v>
      </c>
      <c r="AP195" s="81">
        <v>3.927</v>
      </c>
      <c r="AQ195" s="81">
        <v>1.7789999999999999</v>
      </c>
      <c r="AR195" s="81">
        <v>0.55000000000000004</v>
      </c>
      <c r="AS195" s="81">
        <v>0.3</v>
      </c>
      <c r="AT195" s="81">
        <v>0.59099999999999997</v>
      </c>
      <c r="AU195" s="81">
        <v>0.55300000000000005</v>
      </c>
      <c r="AV195" s="81">
        <v>6.4779999999999998</v>
      </c>
    </row>
    <row r="196" spans="28:48" x14ac:dyDescent="0.2">
      <c r="AB196" s="80">
        <v>95.81</v>
      </c>
      <c r="AK196" s="67">
        <v>45.69</v>
      </c>
      <c r="AL196" s="67">
        <v>66.209999999999994</v>
      </c>
      <c r="AM196" s="67">
        <v>7.04</v>
      </c>
      <c r="AN196" s="81">
        <v>6.7439999999999998</v>
      </c>
      <c r="AO196" s="81">
        <v>6.3840000000000003</v>
      </c>
      <c r="AP196" s="81">
        <v>4.1849999999999996</v>
      </c>
      <c r="AQ196" s="81">
        <v>1.897</v>
      </c>
      <c r="AR196" s="81">
        <v>0.58699999999999997</v>
      </c>
      <c r="AS196" s="81">
        <v>0.32100000000000001</v>
      </c>
      <c r="AT196" s="81">
        <v>0.63200000000000001</v>
      </c>
      <c r="AU196" s="81">
        <v>0.59099999999999997</v>
      </c>
      <c r="AV196" s="81">
        <v>7.02</v>
      </c>
    </row>
    <row r="197" spans="28:48" x14ac:dyDescent="0.2">
      <c r="AB197" s="80">
        <v>95.83</v>
      </c>
      <c r="AK197" s="67">
        <v>45.69</v>
      </c>
      <c r="AL197" s="67">
        <v>66.209999999999994</v>
      </c>
      <c r="AM197" s="67">
        <v>7.04</v>
      </c>
      <c r="AN197" s="81">
        <v>7.1950000000000003</v>
      </c>
      <c r="AO197" s="81">
        <v>6.8120000000000003</v>
      </c>
      <c r="AP197" s="81">
        <v>4.4669999999999996</v>
      </c>
      <c r="AQ197" s="81">
        <v>2.0270000000000001</v>
      </c>
      <c r="AR197" s="81">
        <v>0.627</v>
      </c>
      <c r="AS197" s="81">
        <v>0.34399999999999997</v>
      </c>
      <c r="AT197" s="81">
        <v>0.67700000000000005</v>
      </c>
      <c r="AU197" s="81">
        <v>0.63400000000000001</v>
      </c>
      <c r="AV197" s="81">
        <v>7.625</v>
      </c>
    </row>
    <row r="198" spans="28:48" x14ac:dyDescent="0.2">
      <c r="AB198" s="80">
        <v>95.04</v>
      </c>
      <c r="AK198" s="67">
        <v>45.69</v>
      </c>
      <c r="AL198" s="67">
        <v>66.209999999999994</v>
      </c>
      <c r="AM198" s="67">
        <v>7.04</v>
      </c>
      <c r="AN198" s="81">
        <v>7.69</v>
      </c>
      <c r="AO198" s="81">
        <v>7.28</v>
      </c>
      <c r="AP198" s="81">
        <v>4.7770000000000001</v>
      </c>
      <c r="AQ198" s="81">
        <v>2.17</v>
      </c>
      <c r="AR198" s="81">
        <v>0.67100000000000004</v>
      </c>
      <c r="AS198" s="81">
        <v>0.36899999999999999</v>
      </c>
      <c r="AT198" s="81">
        <v>0.72699999999999998</v>
      </c>
      <c r="AU198" s="81">
        <v>0.68</v>
      </c>
      <c r="AV198" s="81">
        <v>8.3000000000000007</v>
      </c>
    </row>
    <row r="199" spans="28:48" x14ac:dyDescent="0.2">
      <c r="AB199" s="80">
        <v>94.24</v>
      </c>
      <c r="AK199" s="67">
        <v>45.69</v>
      </c>
      <c r="AL199" s="67">
        <v>66.209999999999994</v>
      </c>
      <c r="AM199" s="67">
        <v>7.04</v>
      </c>
      <c r="AN199" s="81">
        <v>8.2330000000000005</v>
      </c>
      <c r="AO199" s="81">
        <v>7.7939999999999996</v>
      </c>
      <c r="AP199" s="81">
        <v>5.117</v>
      </c>
      <c r="AQ199" s="81">
        <v>2.3260000000000001</v>
      </c>
      <c r="AR199" s="81">
        <v>0.71899999999999997</v>
      </c>
      <c r="AS199" s="81">
        <v>0.39800000000000002</v>
      </c>
      <c r="AT199" s="81">
        <v>0.78100000000000003</v>
      </c>
      <c r="AU199" s="81">
        <v>0.73099999999999998</v>
      </c>
      <c r="AV199" s="81">
        <v>9.0570000000000004</v>
      </c>
    </row>
    <row r="200" spans="28:48" x14ac:dyDescent="0.2">
      <c r="AB200" s="80">
        <v>93.45</v>
      </c>
      <c r="AK200" s="67">
        <v>45.69</v>
      </c>
      <c r="AL200" s="67">
        <v>66.209999999999994</v>
      </c>
      <c r="AM200" s="67">
        <v>7.04</v>
      </c>
      <c r="AN200" s="81">
        <v>8.8309999999999995</v>
      </c>
      <c r="AO200" s="81">
        <v>8.3610000000000007</v>
      </c>
      <c r="AP200" s="81">
        <v>5.492</v>
      </c>
      <c r="AQ200" s="81">
        <v>2.4990000000000001</v>
      </c>
      <c r="AR200" s="81">
        <v>0.77200000000000002</v>
      </c>
      <c r="AS200" s="81">
        <v>0.42899999999999999</v>
      </c>
      <c r="AT200" s="81">
        <v>0.84199999999999997</v>
      </c>
      <c r="AU200" s="81">
        <v>0.78800000000000003</v>
      </c>
      <c r="AV200" s="81">
        <v>9.9160000000000004</v>
      </c>
    </row>
    <row r="201" spans="28:48" x14ac:dyDescent="0.2">
      <c r="AB201" s="80">
        <v>92.65</v>
      </c>
      <c r="AK201" s="67">
        <v>45.69</v>
      </c>
      <c r="AL201" s="67">
        <v>66.209999999999994</v>
      </c>
      <c r="AM201" s="67">
        <v>7.04</v>
      </c>
      <c r="AN201" s="81">
        <v>9.4920000000000009</v>
      </c>
      <c r="AO201" s="81">
        <v>8.9870000000000001</v>
      </c>
      <c r="AP201" s="81">
        <v>5.9080000000000004</v>
      </c>
      <c r="AQ201" s="81">
        <v>2.6909999999999998</v>
      </c>
      <c r="AR201" s="81">
        <v>0.83099999999999996</v>
      </c>
      <c r="AS201" s="81">
        <v>0.46500000000000002</v>
      </c>
      <c r="AT201" s="81">
        <v>0.91</v>
      </c>
      <c r="AU201" s="81">
        <v>0.85099999999999998</v>
      </c>
      <c r="AV201" s="81">
        <v>10.894</v>
      </c>
    </row>
    <row r="202" spans="28:48" x14ac:dyDescent="0.2">
      <c r="AB202" s="80">
        <v>91.86</v>
      </c>
      <c r="AK202" s="67">
        <v>45.69</v>
      </c>
      <c r="AL202" s="67">
        <v>66.209999999999994</v>
      </c>
      <c r="AM202" s="67">
        <v>7.04</v>
      </c>
      <c r="AN202" s="81">
        <v>10.223000000000001</v>
      </c>
      <c r="AO202" s="81">
        <v>9.6809999999999992</v>
      </c>
      <c r="AP202" s="81">
        <v>6.3689999999999998</v>
      </c>
      <c r="AQ202" s="81">
        <v>2.9049999999999998</v>
      </c>
      <c r="AR202" s="81">
        <v>0.89700000000000002</v>
      </c>
      <c r="AS202" s="81">
        <v>0.504</v>
      </c>
      <c r="AT202" s="81">
        <v>0.98499999999999999</v>
      </c>
      <c r="AU202" s="81">
        <v>0.92100000000000004</v>
      </c>
      <c r="AV202" s="81">
        <v>12.019</v>
      </c>
    </row>
    <row r="203" spans="28:48" x14ac:dyDescent="0.2">
      <c r="AB203" s="80">
        <v>89.42</v>
      </c>
      <c r="AK203" s="67">
        <v>45.69</v>
      </c>
      <c r="AL203" s="67">
        <v>66.209999999999994</v>
      </c>
      <c r="AM203" s="67">
        <v>7.04</v>
      </c>
      <c r="AN203" s="81">
        <v>11.031000000000001</v>
      </c>
      <c r="AO203" s="81">
        <v>10.446999999999999</v>
      </c>
      <c r="AP203" s="81">
        <v>6.8810000000000002</v>
      </c>
      <c r="AQ203" s="81">
        <v>3.1429999999999998</v>
      </c>
      <c r="AR203" s="81">
        <v>0.97</v>
      </c>
      <c r="AS203" s="81">
        <v>0.54900000000000004</v>
      </c>
      <c r="AT203" s="81">
        <v>1.069</v>
      </c>
      <c r="AU203" s="81">
        <v>1</v>
      </c>
      <c r="AV203" s="81">
        <v>13.314</v>
      </c>
    </row>
    <row r="204" spans="28:48" x14ac:dyDescent="0.2">
      <c r="AB204" s="80">
        <v>87.08</v>
      </c>
      <c r="AK204" s="67">
        <v>45.69</v>
      </c>
      <c r="AL204" s="67">
        <v>66.209999999999994</v>
      </c>
      <c r="AM204" s="67">
        <v>7.04</v>
      </c>
      <c r="AN204" s="81">
        <v>11.922000000000001</v>
      </c>
      <c r="AO204" s="81">
        <v>11.292999999999999</v>
      </c>
      <c r="AP204" s="81">
        <v>7.4480000000000004</v>
      </c>
      <c r="AQ204" s="81">
        <v>3.4079999999999999</v>
      </c>
      <c r="AR204" s="81">
        <v>1.0509999999999999</v>
      </c>
      <c r="AS204" s="81">
        <v>0.59899999999999998</v>
      </c>
      <c r="AT204" s="81">
        <v>1.163</v>
      </c>
      <c r="AU204" s="81">
        <v>1.0880000000000001</v>
      </c>
      <c r="AV204" s="81">
        <v>14.815</v>
      </c>
    </row>
    <row r="205" spans="28:48" x14ac:dyDescent="0.2">
      <c r="AB205" s="80">
        <v>84.84</v>
      </c>
      <c r="AK205" s="67">
        <v>45.69</v>
      </c>
      <c r="AL205" s="67">
        <v>66.209999999999994</v>
      </c>
      <c r="AM205" s="67">
        <v>7.04</v>
      </c>
      <c r="AN205" s="81">
        <v>12.901999999999999</v>
      </c>
      <c r="AO205" s="81">
        <v>12.226000000000001</v>
      </c>
      <c r="AP205" s="81">
        <v>8.077</v>
      </c>
      <c r="AQ205" s="81">
        <v>3.7040000000000002</v>
      </c>
      <c r="AR205" s="81">
        <v>1.1419999999999999</v>
      </c>
      <c r="AS205" s="81">
        <v>0.65400000000000003</v>
      </c>
      <c r="AT205" s="81">
        <v>1.268</v>
      </c>
      <c r="AU205" s="81">
        <v>1.1870000000000001</v>
      </c>
      <c r="AV205" s="81">
        <v>16.548999999999999</v>
      </c>
    </row>
    <row r="206" spans="28:48" x14ac:dyDescent="0.2">
      <c r="AB206" s="80">
        <v>82.68</v>
      </c>
      <c r="AK206" s="67">
        <v>45.69</v>
      </c>
      <c r="AL206" s="67">
        <v>66.209999999999994</v>
      </c>
      <c r="AM206" s="67">
        <v>7.04</v>
      </c>
      <c r="AN206" s="81">
        <v>13.976000000000001</v>
      </c>
      <c r="AO206" s="81">
        <v>13.249000000000001</v>
      </c>
      <c r="AP206" s="81">
        <v>8.7729999999999997</v>
      </c>
      <c r="AQ206" s="81">
        <v>4.0339999999999998</v>
      </c>
      <c r="AR206" s="81">
        <v>1.2430000000000001</v>
      </c>
      <c r="AS206" s="81">
        <v>0.71599999999999997</v>
      </c>
      <c r="AT206" s="81">
        <v>1.3839999999999999</v>
      </c>
      <c r="AU206" s="81">
        <v>1.2969999999999999</v>
      </c>
      <c r="AV206" s="81">
        <v>18.542000000000002</v>
      </c>
    </row>
    <row r="207" spans="28:48" x14ac:dyDescent="0.2">
      <c r="AB207" s="80">
        <v>80.63</v>
      </c>
      <c r="AK207" s="67">
        <v>45.69</v>
      </c>
      <c r="AL207" s="67">
        <v>66.209999999999994</v>
      </c>
      <c r="AM207" s="67">
        <v>7.04</v>
      </c>
      <c r="AN207" s="81">
        <v>15.147</v>
      </c>
      <c r="AO207" s="81">
        <v>14.366</v>
      </c>
      <c r="AP207" s="81">
        <v>9.5410000000000004</v>
      </c>
      <c r="AQ207" s="81">
        <v>4.4000000000000004</v>
      </c>
      <c r="AR207" s="81">
        <v>1.3560000000000001</v>
      </c>
      <c r="AS207" s="81">
        <v>0.78500000000000003</v>
      </c>
      <c r="AT207" s="81">
        <v>1.514</v>
      </c>
      <c r="AU207" s="81">
        <v>1.419</v>
      </c>
      <c r="AV207" s="81">
        <v>20.809000000000001</v>
      </c>
    </row>
    <row r="208" spans="28:48" x14ac:dyDescent="0.2">
      <c r="AB208" s="80">
        <v>77.69</v>
      </c>
      <c r="AK208" s="67">
        <v>45.69</v>
      </c>
      <c r="AL208" s="67">
        <v>66.209999999999994</v>
      </c>
      <c r="AM208" s="67">
        <v>7.04</v>
      </c>
      <c r="AN208" s="81">
        <v>16.420000000000002</v>
      </c>
      <c r="AO208" s="81">
        <v>15.586</v>
      </c>
      <c r="AP208" s="81">
        <v>10.388</v>
      </c>
      <c r="AQ208" s="81">
        <v>4.8079999999999998</v>
      </c>
      <c r="AR208" s="81">
        <v>1.4830000000000001</v>
      </c>
      <c r="AS208" s="81">
        <v>0.86199999999999999</v>
      </c>
      <c r="AT208" s="81">
        <v>1.66</v>
      </c>
      <c r="AU208" s="81">
        <v>1.5549999999999999</v>
      </c>
      <c r="AV208" s="81">
        <v>23.393000000000001</v>
      </c>
    </row>
    <row r="209" spans="28:48" x14ac:dyDescent="0.2">
      <c r="AB209" s="80">
        <v>74.75</v>
      </c>
      <c r="AK209" s="67">
        <v>45.69</v>
      </c>
      <c r="AL209" s="67">
        <v>66.209999999999994</v>
      </c>
      <c r="AM209" s="67">
        <v>7.04</v>
      </c>
      <c r="AN209" s="81">
        <v>17.812000000000001</v>
      </c>
      <c r="AO209" s="81">
        <v>16.922000000000001</v>
      </c>
      <c r="AP209" s="81">
        <v>11.324999999999999</v>
      </c>
      <c r="AQ209" s="81">
        <v>5.2640000000000002</v>
      </c>
      <c r="AR209" s="81">
        <v>1.6240000000000001</v>
      </c>
      <c r="AS209" s="81">
        <v>0.94699999999999995</v>
      </c>
      <c r="AT209" s="81">
        <v>1.823</v>
      </c>
      <c r="AU209" s="81">
        <v>1.7070000000000001</v>
      </c>
      <c r="AV209" s="81">
        <v>26.36</v>
      </c>
    </row>
    <row r="210" spans="28:48" x14ac:dyDescent="0.2">
      <c r="AB210" s="80">
        <v>71.81</v>
      </c>
      <c r="AK210" s="67">
        <v>45.69</v>
      </c>
      <c r="AL210" s="67">
        <v>66.209999999999994</v>
      </c>
      <c r="AM210" s="67">
        <v>7.04</v>
      </c>
      <c r="AN210" s="81">
        <v>19.321999999999999</v>
      </c>
      <c r="AO210" s="81">
        <v>18.375</v>
      </c>
      <c r="AP210" s="81">
        <v>12.358000000000001</v>
      </c>
      <c r="AQ210" s="81">
        <v>5.7690000000000001</v>
      </c>
      <c r="AR210" s="81">
        <v>1.7829999999999999</v>
      </c>
      <c r="AS210" s="81">
        <v>1.042</v>
      </c>
      <c r="AT210" s="81">
        <v>2.0070000000000001</v>
      </c>
      <c r="AU210" s="81">
        <v>1.8740000000000001</v>
      </c>
      <c r="AV210" s="81">
        <v>29.805</v>
      </c>
    </row>
    <row r="211" spans="28:48" x14ac:dyDescent="0.2">
      <c r="AB211" s="80">
        <v>68.87</v>
      </c>
      <c r="AK211" s="67">
        <v>45.69</v>
      </c>
      <c r="AL211" s="67">
        <v>66.209999999999994</v>
      </c>
      <c r="AM211" s="67">
        <v>7.04</v>
      </c>
      <c r="AN211" s="81">
        <v>20.948</v>
      </c>
      <c r="AO211" s="81">
        <v>19.943999999999999</v>
      </c>
      <c r="AP211" s="81">
        <v>13.49</v>
      </c>
      <c r="AQ211" s="81">
        <v>6.327</v>
      </c>
      <c r="AR211" s="81">
        <v>1.9610000000000001</v>
      </c>
      <c r="AS211" s="81">
        <v>1.147</v>
      </c>
      <c r="AT211" s="81">
        <v>2.214</v>
      </c>
      <c r="AU211" s="81">
        <v>2.0590000000000002</v>
      </c>
      <c r="AV211" s="81">
        <v>33.774000000000001</v>
      </c>
    </row>
    <row r="212" spans="28:48" x14ac:dyDescent="0.2">
      <c r="AB212" s="80">
        <v>65.930000000000007</v>
      </c>
      <c r="AK212" s="67">
        <v>45.69</v>
      </c>
      <c r="AL212" s="67">
        <v>66.209999999999994</v>
      </c>
      <c r="AM212" s="67">
        <v>7.04</v>
      </c>
      <c r="AN212" s="81">
        <v>22.681000000000001</v>
      </c>
      <c r="AO212" s="81">
        <v>21.622</v>
      </c>
      <c r="AP212" s="81">
        <v>14.722</v>
      </c>
      <c r="AQ212" s="81">
        <v>6.9429999999999996</v>
      </c>
      <c r="AR212" s="81">
        <v>2.16</v>
      </c>
      <c r="AS212" s="81">
        <v>1.26</v>
      </c>
      <c r="AT212" s="81">
        <v>2.4420000000000002</v>
      </c>
      <c r="AU212" s="81">
        <v>2.2610000000000001</v>
      </c>
      <c r="AV212" s="81">
        <v>38.264000000000003</v>
      </c>
    </row>
    <row r="213" spans="28:48" x14ac:dyDescent="0.2">
      <c r="AB213" s="80">
        <v>63.21</v>
      </c>
      <c r="AK213" s="67">
        <v>45.69</v>
      </c>
      <c r="AL213" s="67">
        <v>66.209999999999994</v>
      </c>
      <c r="AM213" s="67">
        <v>7.04</v>
      </c>
      <c r="AN213" s="81">
        <v>24.507000000000001</v>
      </c>
      <c r="AO213" s="81">
        <v>23.398</v>
      </c>
      <c r="AP213" s="81">
        <v>16.050999999999998</v>
      </c>
      <c r="AQ213" s="81">
        <v>7.625</v>
      </c>
      <c r="AR213" s="81">
        <v>2.383</v>
      </c>
      <c r="AS213" s="81">
        <v>1.381</v>
      </c>
      <c r="AT213" s="81">
        <v>2.6890000000000001</v>
      </c>
      <c r="AU213" s="81">
        <v>2.48</v>
      </c>
      <c r="AV213" s="81">
        <v>43.283999999999999</v>
      </c>
    </row>
    <row r="214" spans="28:48" x14ac:dyDescent="0.2">
      <c r="AB214" s="80">
        <v>60.5</v>
      </c>
      <c r="AK214" s="67">
        <v>45.69</v>
      </c>
      <c r="AL214" s="67">
        <v>66.209999999999994</v>
      </c>
      <c r="AM214" s="67">
        <v>7.04</v>
      </c>
      <c r="AN214" s="81">
        <v>26.407</v>
      </c>
      <c r="AO214" s="81">
        <v>25.256</v>
      </c>
      <c r="AP214" s="81">
        <v>17.474</v>
      </c>
      <c r="AQ214" s="81">
        <v>8.3740000000000006</v>
      </c>
      <c r="AR214" s="81">
        <v>2.633</v>
      </c>
      <c r="AS214" s="81">
        <v>1.508</v>
      </c>
      <c r="AT214" s="81">
        <v>2.9540000000000002</v>
      </c>
      <c r="AU214" s="81">
        <v>2.7160000000000002</v>
      </c>
      <c r="AV214" s="81">
        <v>48.963000000000001</v>
      </c>
    </row>
    <row r="215" spans="28:48" x14ac:dyDescent="0.2">
      <c r="AB215" s="80">
        <v>57.79</v>
      </c>
      <c r="AK215" s="67">
        <v>45.69</v>
      </c>
      <c r="AL215" s="67">
        <v>66.209999999999994</v>
      </c>
      <c r="AM215" s="67">
        <v>7.04</v>
      </c>
      <c r="AN215" s="81">
        <v>28.387</v>
      </c>
      <c r="AO215" s="81">
        <v>27.207999999999998</v>
      </c>
      <c r="AP215" s="81">
        <v>19.004999999999999</v>
      </c>
      <c r="AQ215" s="81">
        <v>9.1969999999999992</v>
      </c>
      <c r="AR215" s="81">
        <v>2.915</v>
      </c>
      <c r="AS215" s="81">
        <v>1.641</v>
      </c>
      <c r="AT215" s="81">
        <v>3.238</v>
      </c>
      <c r="AU215" s="81">
        <v>2.9750000000000001</v>
      </c>
      <c r="AV215" s="81">
        <v>55.161999999999999</v>
      </c>
    </row>
    <row r="216" spans="28:48" x14ac:dyDescent="0.2">
      <c r="AB216" s="80">
        <v>55.07</v>
      </c>
      <c r="AK216" s="67">
        <v>45.69</v>
      </c>
      <c r="AL216" s="67">
        <v>66.209999999999994</v>
      </c>
      <c r="AM216" s="67">
        <v>7.04</v>
      </c>
      <c r="AN216" s="81">
        <v>30.471</v>
      </c>
      <c r="AO216" s="81">
        <v>29.265999999999998</v>
      </c>
      <c r="AP216" s="81">
        <v>20.652999999999999</v>
      </c>
      <c r="AQ216" s="81">
        <v>10.111000000000001</v>
      </c>
      <c r="AR216" s="81">
        <v>3.234</v>
      </c>
      <c r="AS216" s="81">
        <v>1.772</v>
      </c>
      <c r="AT216" s="81">
        <v>3.5409999999999999</v>
      </c>
      <c r="AU216" s="81">
        <v>3.258</v>
      </c>
      <c r="AV216" s="81">
        <v>62.006999999999998</v>
      </c>
    </row>
    <row r="217" spans="28:48" x14ac:dyDescent="0.2">
      <c r="AB217" s="80">
        <v>52.36</v>
      </c>
      <c r="AK217" s="67">
        <v>45.69</v>
      </c>
      <c r="AL217" s="67">
        <v>66.209999999999994</v>
      </c>
      <c r="AM217" s="67">
        <v>7.04</v>
      </c>
      <c r="AN217" s="81">
        <v>32.655000000000001</v>
      </c>
      <c r="AO217" s="81">
        <v>31.43</v>
      </c>
      <c r="AP217" s="81">
        <v>22.427</v>
      </c>
      <c r="AQ217" s="81">
        <v>11.122</v>
      </c>
      <c r="AR217" s="81">
        <v>3.5979999999999999</v>
      </c>
      <c r="AS217" s="81">
        <v>1.772</v>
      </c>
      <c r="AT217" s="81">
        <v>3.8610000000000002</v>
      </c>
      <c r="AU217" s="81">
        <v>3.5630000000000002</v>
      </c>
      <c r="AV217" s="81">
        <v>69.692999999999998</v>
      </c>
    </row>
    <row r="218" spans="28:48" x14ac:dyDescent="0.2">
      <c r="AB218" s="80">
        <v>49.99</v>
      </c>
      <c r="AK218" s="67">
        <v>45.69</v>
      </c>
      <c r="AL218" s="67">
        <v>66.209999999999994</v>
      </c>
      <c r="AM218" s="67">
        <v>7.04</v>
      </c>
      <c r="AN218" s="81">
        <v>34.137</v>
      </c>
      <c r="AO218" s="81">
        <v>33.508000000000003</v>
      </c>
      <c r="AP218" s="81">
        <v>24.356000000000002</v>
      </c>
      <c r="AQ218" s="81">
        <v>12.259</v>
      </c>
      <c r="AR218" s="81">
        <v>4.0250000000000004</v>
      </c>
      <c r="AS218" s="81">
        <v>1.772</v>
      </c>
      <c r="AT218" s="81">
        <v>4.202</v>
      </c>
      <c r="AU218" s="81">
        <v>3.9039999999999999</v>
      </c>
      <c r="AV218" s="81">
        <v>77.978999999999999</v>
      </c>
    </row>
    <row r="219" spans="28:48" x14ac:dyDescent="0.2">
      <c r="AB219" s="80">
        <v>47.63</v>
      </c>
      <c r="AK219" s="67">
        <v>45.69</v>
      </c>
      <c r="AL219" s="67">
        <v>66.209999999999994</v>
      </c>
      <c r="AM219" s="67">
        <v>7.04</v>
      </c>
      <c r="AN219" s="81">
        <v>34.137</v>
      </c>
      <c r="AO219" s="81">
        <v>33.508000000000003</v>
      </c>
      <c r="AP219" s="81">
        <v>26.443999999999999</v>
      </c>
      <c r="AQ219" s="81">
        <v>13.547000000000001</v>
      </c>
      <c r="AR219" s="81">
        <v>4.5270000000000001</v>
      </c>
      <c r="AS219" s="81">
        <v>1.772</v>
      </c>
      <c r="AT219" s="81">
        <v>4.5609999999999999</v>
      </c>
      <c r="AU219" s="81">
        <v>4.2869999999999999</v>
      </c>
      <c r="AV219" s="81">
        <v>78.948999999999998</v>
      </c>
    </row>
    <row r="220" spans="28:48" x14ac:dyDescent="0.2">
      <c r="AB220" s="80">
        <v>45.26</v>
      </c>
      <c r="AK220" s="67">
        <v>45.69</v>
      </c>
      <c r="AL220" s="67">
        <v>66.209999999999994</v>
      </c>
      <c r="AM220" s="67">
        <v>7.04</v>
      </c>
      <c r="AN220" s="81">
        <v>34.137</v>
      </c>
      <c r="AO220" s="81">
        <v>33.508000000000003</v>
      </c>
      <c r="AP220" s="81">
        <v>27.591999999999999</v>
      </c>
      <c r="AQ220" s="81">
        <v>14.96</v>
      </c>
      <c r="AR220" s="81">
        <v>5.0869999999999997</v>
      </c>
      <c r="AS220" s="81">
        <v>1.772</v>
      </c>
      <c r="AT220" s="81">
        <v>4.819</v>
      </c>
      <c r="AU220" s="81">
        <v>4.4749999999999996</v>
      </c>
      <c r="AV220" s="81">
        <v>78.948999999999998</v>
      </c>
    </row>
    <row r="221" spans="28:48" x14ac:dyDescent="0.2">
      <c r="AB221" s="80">
        <v>42.89</v>
      </c>
      <c r="AK221" s="67">
        <v>45.69</v>
      </c>
      <c r="AL221" s="67">
        <v>66.209999999999994</v>
      </c>
      <c r="AM221" s="67">
        <v>7.04</v>
      </c>
      <c r="AN221" s="81">
        <v>34.137</v>
      </c>
      <c r="AO221" s="81">
        <v>33.508000000000003</v>
      </c>
      <c r="AP221" s="81">
        <v>27.591999999999999</v>
      </c>
      <c r="AQ221" s="81">
        <v>15.438000000000001</v>
      </c>
      <c r="AR221" s="81">
        <v>5.3920000000000003</v>
      </c>
      <c r="AS221" s="81">
        <v>1.772</v>
      </c>
      <c r="AT221" s="81">
        <v>4.819</v>
      </c>
      <c r="AU221" s="81">
        <v>4.4749999999999996</v>
      </c>
      <c r="AV221" s="81">
        <v>78.948999999999998</v>
      </c>
    </row>
    <row r="222" spans="28:48" x14ac:dyDescent="0.2">
      <c r="AB222" s="80">
        <v>40.53</v>
      </c>
      <c r="AK222" s="67">
        <v>45.69</v>
      </c>
      <c r="AL222" s="67">
        <v>66.209999999999994</v>
      </c>
      <c r="AM222" s="67">
        <v>7.04</v>
      </c>
      <c r="AN222" s="81">
        <v>34.137</v>
      </c>
      <c r="AO222" s="81">
        <v>33.508000000000003</v>
      </c>
      <c r="AP222" s="81">
        <v>27.591999999999999</v>
      </c>
      <c r="AQ222" s="81">
        <v>15.438000000000001</v>
      </c>
      <c r="AR222" s="81">
        <v>5.3920000000000003</v>
      </c>
      <c r="AS222" s="81">
        <v>1.772</v>
      </c>
      <c r="AT222" s="81">
        <v>4.819</v>
      </c>
      <c r="AU222" s="81">
        <v>4.4749999999999996</v>
      </c>
      <c r="AV222" s="81">
        <v>78.948999999999998</v>
      </c>
    </row>
    <row r="223" spans="28:48" x14ac:dyDescent="0.2">
      <c r="AB223" s="80">
        <v>38.159999999999997</v>
      </c>
      <c r="AK223" s="67">
        <v>45.69</v>
      </c>
      <c r="AL223" s="67">
        <v>66.209999999999994</v>
      </c>
      <c r="AM223" s="67">
        <v>7.04</v>
      </c>
      <c r="AN223" s="81">
        <v>34.137</v>
      </c>
      <c r="AO223" s="81">
        <v>33.508000000000003</v>
      </c>
      <c r="AP223" s="81">
        <v>27.591999999999999</v>
      </c>
      <c r="AQ223" s="81">
        <v>15.438000000000001</v>
      </c>
      <c r="AR223" s="81">
        <v>5.3920000000000003</v>
      </c>
      <c r="AS223" s="81">
        <v>1.772</v>
      </c>
      <c r="AT223" s="81">
        <v>4.819</v>
      </c>
      <c r="AU223" s="81">
        <v>4.4749999999999996</v>
      </c>
      <c r="AV223" s="81">
        <v>78.948999999999998</v>
      </c>
    </row>
    <row r="224" spans="28:48" x14ac:dyDescent="0.2">
      <c r="AB224" s="80">
        <v>35.799999999999997</v>
      </c>
      <c r="AK224" s="67">
        <v>45.69</v>
      </c>
      <c r="AL224" s="67">
        <v>66.209999999999994</v>
      </c>
      <c r="AM224" s="67">
        <v>7.04</v>
      </c>
      <c r="AN224" s="81">
        <v>34.137</v>
      </c>
      <c r="AO224" s="81">
        <v>33.508000000000003</v>
      </c>
      <c r="AP224" s="81">
        <v>27.591999999999999</v>
      </c>
      <c r="AQ224" s="81">
        <v>15.438000000000001</v>
      </c>
      <c r="AR224" s="81">
        <v>5.3920000000000003</v>
      </c>
      <c r="AS224" s="81">
        <v>1.772</v>
      </c>
      <c r="AT224" s="81">
        <v>4.819</v>
      </c>
      <c r="AU224" s="81">
        <v>4.4749999999999996</v>
      </c>
      <c r="AV224" s="81">
        <v>78.948999999999998</v>
      </c>
    </row>
    <row r="225" spans="28:48" x14ac:dyDescent="0.2">
      <c r="AB225" s="80">
        <v>33.43</v>
      </c>
      <c r="AK225" s="67">
        <v>45.69</v>
      </c>
      <c r="AL225" s="67">
        <v>66.209999999999994</v>
      </c>
      <c r="AM225" s="67">
        <v>7.04</v>
      </c>
      <c r="AN225" s="81">
        <v>34.137</v>
      </c>
      <c r="AO225" s="81">
        <v>33.508000000000003</v>
      </c>
      <c r="AP225" s="81">
        <v>27.591999999999999</v>
      </c>
      <c r="AQ225" s="81">
        <v>15.438000000000001</v>
      </c>
      <c r="AR225" s="81">
        <v>5.3920000000000003</v>
      </c>
      <c r="AS225" s="81">
        <v>1.772</v>
      </c>
      <c r="AT225" s="81">
        <v>4.819</v>
      </c>
      <c r="AU225" s="81">
        <v>4.4749999999999996</v>
      </c>
      <c r="AV225" s="81">
        <v>78.948999999999998</v>
      </c>
    </row>
    <row r="226" spans="28:48" x14ac:dyDescent="0.2">
      <c r="AB226" s="80">
        <v>31.07</v>
      </c>
      <c r="AK226" s="67">
        <v>45.69</v>
      </c>
      <c r="AL226" s="67">
        <v>66.209999999999994</v>
      </c>
      <c r="AM226" s="67">
        <v>7.04</v>
      </c>
      <c r="AN226" s="81">
        <v>34.137</v>
      </c>
      <c r="AO226" s="81">
        <v>33.508000000000003</v>
      </c>
      <c r="AP226" s="81">
        <v>27.591999999999999</v>
      </c>
      <c r="AQ226" s="81">
        <v>15.438000000000001</v>
      </c>
      <c r="AR226" s="81">
        <v>5.3920000000000003</v>
      </c>
      <c r="AS226" s="81">
        <v>1.772</v>
      </c>
      <c r="AT226" s="81">
        <v>4.819</v>
      </c>
      <c r="AU226" s="81">
        <v>4.4749999999999996</v>
      </c>
      <c r="AV226" s="81">
        <v>78.948999999999998</v>
      </c>
    </row>
    <row r="227" spans="28:48" x14ac:dyDescent="0.2">
      <c r="AB227" s="80">
        <v>28.7</v>
      </c>
      <c r="AK227" s="67">
        <v>45.69</v>
      </c>
      <c r="AL227" s="67">
        <v>66.209999999999994</v>
      </c>
      <c r="AM227" s="67">
        <v>7.04</v>
      </c>
      <c r="AN227" s="81">
        <v>34.137</v>
      </c>
      <c r="AO227" s="81">
        <v>33.508000000000003</v>
      </c>
      <c r="AP227" s="81">
        <v>27.591999999999999</v>
      </c>
      <c r="AQ227" s="81">
        <v>15.438000000000001</v>
      </c>
      <c r="AR227" s="81">
        <v>5.3920000000000003</v>
      </c>
      <c r="AS227" s="81">
        <v>1.772</v>
      </c>
      <c r="AT227" s="81">
        <v>4.819</v>
      </c>
      <c r="AU227" s="81">
        <v>4.4749999999999996</v>
      </c>
      <c r="AV227" s="81">
        <v>78.948999999999998</v>
      </c>
    </row>
    <row r="228" spans="28:48" x14ac:dyDescent="0.2">
      <c r="AB228" s="80">
        <v>28.7</v>
      </c>
      <c r="AK228" s="67">
        <v>45.69</v>
      </c>
      <c r="AL228" s="67">
        <v>66.209999999999994</v>
      </c>
      <c r="AM228" s="67">
        <v>7.04</v>
      </c>
      <c r="AN228" s="81">
        <v>34.137</v>
      </c>
      <c r="AO228" s="81">
        <v>33.508000000000003</v>
      </c>
      <c r="AP228" s="81">
        <v>27.591999999999999</v>
      </c>
      <c r="AQ228" s="81">
        <v>15.438000000000001</v>
      </c>
      <c r="AR228" s="81">
        <v>5.3920000000000003</v>
      </c>
      <c r="AS228" s="81">
        <v>1.772</v>
      </c>
      <c r="AT228" s="81">
        <v>4.819</v>
      </c>
      <c r="AU228" s="81">
        <v>4.4749999999999996</v>
      </c>
      <c r="AV228" s="81">
        <v>78.948999999999998</v>
      </c>
    </row>
    <row r="229" spans="28:48" x14ac:dyDescent="0.2">
      <c r="AB229" s="80">
        <v>28.7</v>
      </c>
      <c r="AK229" s="67">
        <v>45.69</v>
      </c>
      <c r="AL229" s="67">
        <v>66.209999999999994</v>
      </c>
      <c r="AM229" s="67">
        <v>7.04</v>
      </c>
      <c r="AN229" s="81">
        <v>34.137</v>
      </c>
      <c r="AO229" s="81">
        <v>33.508000000000003</v>
      </c>
      <c r="AP229" s="81">
        <v>27.591999999999999</v>
      </c>
      <c r="AQ229" s="81">
        <v>15.438000000000001</v>
      </c>
      <c r="AR229" s="81">
        <v>5.3920000000000003</v>
      </c>
      <c r="AS229" s="81">
        <v>1.772</v>
      </c>
      <c r="AT229" s="81">
        <v>4.819</v>
      </c>
      <c r="AU229" s="81">
        <v>4.4749999999999996</v>
      </c>
      <c r="AV229" s="81">
        <v>78.948999999999998</v>
      </c>
    </row>
    <row r="230" spans="28:48" x14ac:dyDescent="0.2">
      <c r="AB230" s="80">
        <v>28.7</v>
      </c>
      <c r="AK230" s="67">
        <v>45.69</v>
      </c>
      <c r="AL230" s="67">
        <v>66.209999999999994</v>
      </c>
      <c r="AM230" s="67">
        <v>7.04</v>
      </c>
      <c r="AN230" s="81">
        <v>34.137</v>
      </c>
      <c r="AO230" s="81">
        <v>33.508000000000003</v>
      </c>
      <c r="AP230" s="81">
        <v>27.591999999999999</v>
      </c>
      <c r="AQ230" s="81">
        <v>15.438000000000001</v>
      </c>
      <c r="AR230" s="81">
        <v>5.3920000000000003</v>
      </c>
      <c r="AS230" s="81">
        <v>1.772</v>
      </c>
      <c r="AT230" s="81">
        <v>4.819</v>
      </c>
      <c r="AU230" s="81">
        <v>4.4749999999999996</v>
      </c>
      <c r="AV230" s="81">
        <v>78.948999999999998</v>
      </c>
    </row>
    <row r="231" spans="28:48" x14ac:dyDescent="0.2">
      <c r="AB231" s="80">
        <v>28.7</v>
      </c>
      <c r="AK231" s="67">
        <v>45.69</v>
      </c>
      <c r="AL231" s="67">
        <v>66.209999999999994</v>
      </c>
      <c r="AM231" s="67">
        <v>7.04</v>
      </c>
      <c r="AN231" s="81">
        <v>34.137</v>
      </c>
      <c r="AO231" s="81">
        <v>33.508000000000003</v>
      </c>
      <c r="AP231" s="81">
        <v>27.591999999999999</v>
      </c>
      <c r="AQ231" s="81">
        <v>15.438000000000001</v>
      </c>
      <c r="AR231" s="81">
        <v>5.3920000000000003</v>
      </c>
      <c r="AS231" s="81">
        <v>1.772</v>
      </c>
      <c r="AT231" s="81">
        <v>4.819</v>
      </c>
      <c r="AU231" s="81">
        <v>4.4749999999999996</v>
      </c>
      <c r="AV231" s="81">
        <v>78.948999999999998</v>
      </c>
    </row>
    <row r="232" spans="28:48" x14ac:dyDescent="0.2">
      <c r="AB232" s="80">
        <v>28.7</v>
      </c>
      <c r="AK232" s="67">
        <v>45.69</v>
      </c>
      <c r="AL232" s="67">
        <v>66.209999999999994</v>
      </c>
      <c r="AM232" s="67">
        <v>7.04</v>
      </c>
      <c r="AN232" s="81">
        <v>34.137</v>
      </c>
      <c r="AO232" s="81">
        <v>33.508000000000003</v>
      </c>
      <c r="AP232" s="81">
        <v>27.591999999999999</v>
      </c>
      <c r="AQ232" s="81">
        <v>15.438000000000001</v>
      </c>
      <c r="AR232" s="81">
        <v>5.3920000000000003</v>
      </c>
      <c r="AS232" s="81">
        <v>1.772</v>
      </c>
      <c r="AT232" s="81">
        <v>4.819</v>
      </c>
      <c r="AU232" s="81">
        <v>4.4749999999999996</v>
      </c>
      <c r="AV232" s="81">
        <v>78.948999999999998</v>
      </c>
    </row>
    <row r="233" spans="28:48" x14ac:dyDescent="0.2">
      <c r="AB233" s="80">
        <v>28.7</v>
      </c>
      <c r="AK233" s="67">
        <v>45.69</v>
      </c>
      <c r="AL233" s="67">
        <v>66.209999999999994</v>
      </c>
      <c r="AM233" s="67">
        <v>7.04</v>
      </c>
      <c r="AN233" s="81">
        <v>34.137</v>
      </c>
      <c r="AO233" s="81">
        <v>33.508000000000003</v>
      </c>
      <c r="AP233" s="81">
        <v>27.591999999999999</v>
      </c>
      <c r="AQ233" s="81">
        <v>15.438000000000001</v>
      </c>
      <c r="AR233" s="81">
        <v>5.3920000000000003</v>
      </c>
      <c r="AS233" s="81">
        <v>1.772</v>
      </c>
      <c r="AT233" s="81">
        <v>4.819</v>
      </c>
      <c r="AU233" s="81">
        <v>4.4749999999999996</v>
      </c>
      <c r="AV233" s="81">
        <v>78.948999999999998</v>
      </c>
    </row>
    <row r="234" spans="28:48" x14ac:dyDescent="0.2">
      <c r="AB234" s="80">
        <v>28.7</v>
      </c>
      <c r="AK234" s="67">
        <v>45.69</v>
      </c>
      <c r="AL234" s="67">
        <v>66.209999999999994</v>
      </c>
      <c r="AM234" s="67">
        <v>7.04</v>
      </c>
      <c r="AN234" s="81">
        <v>34.137</v>
      </c>
      <c r="AO234" s="81">
        <v>33.508000000000003</v>
      </c>
      <c r="AP234" s="81">
        <v>27.591999999999999</v>
      </c>
      <c r="AQ234" s="81">
        <v>15.438000000000001</v>
      </c>
      <c r="AR234" s="81">
        <v>5.3920000000000003</v>
      </c>
      <c r="AS234" s="81">
        <v>1.772</v>
      </c>
      <c r="AT234" s="81">
        <v>4.819</v>
      </c>
      <c r="AU234" s="81">
        <v>4.4749999999999996</v>
      </c>
      <c r="AV234" s="81">
        <v>78.948999999999998</v>
      </c>
    </row>
    <row r="235" spans="28:48" x14ac:dyDescent="0.2">
      <c r="AB235" s="80">
        <v>28.7</v>
      </c>
      <c r="AK235" s="67">
        <v>45.69</v>
      </c>
      <c r="AL235" s="67">
        <v>66.209999999999994</v>
      </c>
      <c r="AM235" s="67">
        <v>7.04</v>
      </c>
      <c r="AN235" s="81">
        <v>34.137</v>
      </c>
      <c r="AO235" s="81">
        <v>33.508000000000003</v>
      </c>
      <c r="AP235" s="81">
        <v>27.591999999999999</v>
      </c>
      <c r="AQ235" s="81">
        <v>15.438000000000001</v>
      </c>
      <c r="AR235" s="81">
        <v>5.3920000000000003</v>
      </c>
      <c r="AS235" s="81">
        <v>1.772</v>
      </c>
      <c r="AT235" s="81">
        <v>4.819</v>
      </c>
      <c r="AU235" s="81">
        <v>4.4749999999999996</v>
      </c>
      <c r="AV235" s="81">
        <v>78.948999999999998</v>
      </c>
    </row>
    <row r="236" spans="28:48" x14ac:dyDescent="0.2">
      <c r="AB236" s="80">
        <v>28.7</v>
      </c>
      <c r="AK236" s="67">
        <v>45.69</v>
      </c>
      <c r="AL236" s="67">
        <v>66.209999999999994</v>
      </c>
      <c r="AM236" s="67">
        <v>7.04</v>
      </c>
      <c r="AN236" s="81">
        <v>34.137</v>
      </c>
      <c r="AO236" s="81">
        <v>33.508000000000003</v>
      </c>
      <c r="AP236" s="81">
        <v>27.591999999999999</v>
      </c>
      <c r="AQ236" s="81">
        <v>15.438000000000001</v>
      </c>
      <c r="AR236" s="81">
        <v>5.3920000000000003</v>
      </c>
      <c r="AS236" s="81">
        <v>1.772</v>
      </c>
      <c r="AT236" s="81">
        <v>4.819</v>
      </c>
      <c r="AU236" s="81">
        <v>4.4749999999999996</v>
      </c>
      <c r="AV236" s="81">
        <v>78.948999999999998</v>
      </c>
    </row>
    <row r="237" spans="28:48" x14ac:dyDescent="0.2">
      <c r="AB237" s="80">
        <v>28.7</v>
      </c>
      <c r="AK237" s="67">
        <v>45.69</v>
      </c>
      <c r="AL237" s="67">
        <v>66.209999999999994</v>
      </c>
      <c r="AM237" s="67">
        <v>7.04</v>
      </c>
      <c r="AN237" s="81">
        <v>34.137</v>
      </c>
      <c r="AO237" s="81">
        <v>33.508000000000003</v>
      </c>
      <c r="AP237" s="81">
        <v>27.591999999999999</v>
      </c>
      <c r="AQ237" s="81">
        <v>15.438000000000001</v>
      </c>
      <c r="AR237" s="81">
        <v>5.3920000000000003</v>
      </c>
      <c r="AS237" s="81">
        <v>1.772</v>
      </c>
      <c r="AT237" s="81">
        <v>4.819</v>
      </c>
      <c r="AU237" s="81">
        <v>4.4749999999999996</v>
      </c>
      <c r="AV237" s="81">
        <v>78.948999999999998</v>
      </c>
    </row>
    <row r="238" spans="28:48" x14ac:dyDescent="0.2">
      <c r="AB238" s="80">
        <v>28.7</v>
      </c>
      <c r="AK238" s="67">
        <v>45.69</v>
      </c>
      <c r="AL238" s="67">
        <v>66.209999999999994</v>
      </c>
      <c r="AM238" s="67">
        <v>7.04</v>
      </c>
      <c r="AN238" s="81">
        <v>34.137</v>
      </c>
      <c r="AO238" s="81">
        <v>33.508000000000003</v>
      </c>
      <c r="AP238" s="81">
        <v>27.591999999999999</v>
      </c>
      <c r="AQ238" s="81">
        <v>15.438000000000001</v>
      </c>
      <c r="AR238" s="81">
        <v>5.3920000000000003</v>
      </c>
      <c r="AS238" s="81">
        <v>1.772</v>
      </c>
      <c r="AT238" s="81">
        <v>4.819</v>
      </c>
      <c r="AU238" s="81">
        <v>4.4749999999999996</v>
      </c>
      <c r="AV238" s="81">
        <v>78.948999999999998</v>
      </c>
    </row>
    <row r="239" spans="28:48" x14ac:dyDescent="0.2">
      <c r="AB239" s="80">
        <v>28.7</v>
      </c>
      <c r="AK239" s="67">
        <v>45.69</v>
      </c>
      <c r="AL239" s="67">
        <v>66.209999999999994</v>
      </c>
      <c r="AM239" s="67">
        <v>7.04</v>
      </c>
      <c r="AN239" s="81">
        <v>34.137</v>
      </c>
      <c r="AO239" s="81">
        <v>33.508000000000003</v>
      </c>
      <c r="AP239" s="81">
        <v>27.591999999999999</v>
      </c>
      <c r="AQ239" s="81">
        <v>15.438000000000001</v>
      </c>
      <c r="AR239" s="81">
        <v>5.3920000000000003</v>
      </c>
      <c r="AS239" s="81">
        <v>1.772</v>
      </c>
      <c r="AT239" s="81">
        <v>4.819</v>
      </c>
      <c r="AU239" s="81">
        <v>4.4749999999999996</v>
      </c>
      <c r="AV239" s="81">
        <v>78.948999999999998</v>
      </c>
    </row>
    <row r="240" spans="28:48" x14ac:dyDescent="0.2">
      <c r="AB240" s="80">
        <v>28.7</v>
      </c>
      <c r="AK240" s="67">
        <v>45.69</v>
      </c>
      <c r="AL240" s="67">
        <v>66.209999999999994</v>
      </c>
      <c r="AM240" s="67">
        <v>7.04</v>
      </c>
      <c r="AN240" s="81">
        <v>34.137</v>
      </c>
      <c r="AO240" s="81">
        <v>33.508000000000003</v>
      </c>
      <c r="AP240" s="81">
        <v>27.591999999999999</v>
      </c>
      <c r="AQ240" s="81">
        <v>15.438000000000001</v>
      </c>
      <c r="AR240" s="81">
        <v>5.3920000000000003</v>
      </c>
      <c r="AS240" s="81">
        <v>1.772</v>
      </c>
      <c r="AT240" s="81">
        <v>4.819</v>
      </c>
      <c r="AU240" s="81">
        <v>4.4749999999999996</v>
      </c>
      <c r="AV240" s="81">
        <v>78.948999999999998</v>
      </c>
    </row>
    <row r="241" spans="28:48" x14ac:dyDescent="0.2">
      <c r="AB241" s="80">
        <v>28.7</v>
      </c>
      <c r="AK241" s="67">
        <v>45.69</v>
      </c>
      <c r="AL241" s="67">
        <v>66.209999999999994</v>
      </c>
      <c r="AM241" s="67">
        <v>7.04</v>
      </c>
      <c r="AN241" s="81">
        <v>34.137</v>
      </c>
      <c r="AO241" s="81">
        <v>33.508000000000003</v>
      </c>
      <c r="AP241" s="81">
        <v>27.591999999999999</v>
      </c>
      <c r="AQ241" s="81">
        <v>15.438000000000001</v>
      </c>
      <c r="AR241" s="81">
        <v>5.3920000000000003</v>
      </c>
      <c r="AS241" s="81">
        <v>1.772</v>
      </c>
      <c r="AT241" s="81">
        <v>4.819</v>
      </c>
      <c r="AU241" s="81">
        <v>4.4749999999999996</v>
      </c>
      <c r="AV241" s="81">
        <v>78.948999999999998</v>
      </c>
    </row>
    <row r="242" spans="28:48" x14ac:dyDescent="0.2">
      <c r="AB242" s="80">
        <v>28.7</v>
      </c>
      <c r="AK242" s="67">
        <v>45.69</v>
      </c>
      <c r="AL242" s="67">
        <v>66.209999999999994</v>
      </c>
      <c r="AM242" s="67">
        <v>7.04</v>
      </c>
      <c r="AN242" s="81">
        <v>34.137</v>
      </c>
      <c r="AO242" s="81">
        <v>33.508000000000003</v>
      </c>
      <c r="AP242" s="81">
        <v>27.591999999999999</v>
      </c>
      <c r="AQ242" s="81">
        <v>15.438000000000001</v>
      </c>
      <c r="AR242" s="81">
        <v>5.3920000000000003</v>
      </c>
      <c r="AS242" s="81">
        <v>1.772</v>
      </c>
      <c r="AT242" s="81">
        <v>4.819</v>
      </c>
      <c r="AU242" s="81">
        <v>4.4749999999999996</v>
      </c>
      <c r="AV242" s="81">
        <v>78.948999999999998</v>
      </c>
    </row>
    <row r="243" spans="28:48" x14ac:dyDescent="0.2">
      <c r="AB243" s="80">
        <v>28.7</v>
      </c>
      <c r="AK243" s="67">
        <v>45.69</v>
      </c>
      <c r="AL243" s="67">
        <v>66.209999999999994</v>
      </c>
      <c r="AM243" s="67">
        <v>7.04</v>
      </c>
      <c r="AN243" s="81">
        <v>34.137</v>
      </c>
      <c r="AO243" s="81">
        <v>33.508000000000003</v>
      </c>
      <c r="AP243" s="81">
        <v>27.591999999999999</v>
      </c>
      <c r="AQ243" s="81">
        <v>15.438000000000001</v>
      </c>
      <c r="AR243" s="81">
        <v>5.3920000000000003</v>
      </c>
      <c r="AS243" s="81">
        <v>1.772</v>
      </c>
      <c r="AT243" s="81">
        <v>4.819</v>
      </c>
      <c r="AU243" s="81">
        <v>4.4749999999999996</v>
      </c>
      <c r="AV243" s="81">
        <v>78.948999999999998</v>
      </c>
    </row>
    <row r="244" spans="28:48" x14ac:dyDescent="0.2">
      <c r="AB244" s="80">
        <v>28.7</v>
      </c>
      <c r="AK244" s="67">
        <v>45.69</v>
      </c>
      <c r="AL244" s="67">
        <v>66.209999999999994</v>
      </c>
      <c r="AM244" s="67">
        <v>7.04</v>
      </c>
      <c r="AN244" s="81">
        <v>34.137</v>
      </c>
      <c r="AO244" s="81">
        <v>33.508000000000003</v>
      </c>
      <c r="AP244" s="81">
        <v>27.591999999999999</v>
      </c>
      <c r="AQ244" s="81">
        <v>15.438000000000001</v>
      </c>
      <c r="AR244" s="81">
        <v>5.3920000000000003</v>
      </c>
      <c r="AS244" s="81">
        <v>1.772</v>
      </c>
      <c r="AT244" s="81">
        <v>4.819</v>
      </c>
      <c r="AU244" s="81">
        <v>4.4749999999999996</v>
      </c>
      <c r="AV244" s="81">
        <v>78.948999999999998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244"/>
  <sheetViews>
    <sheetView workbookViewId="0">
      <pane xSplit="1" ySplit="2" topLeftCell="D6" activePane="bottomRight" state="frozen"/>
      <selection pane="topRight" activeCell="B1" sqref="B1"/>
      <selection pane="bottomLeft" activeCell="A4" sqref="A4"/>
      <selection pane="bottomRight" activeCell="D30" sqref="D30"/>
    </sheetView>
  </sheetViews>
  <sheetFormatPr baseColWidth="10" defaultRowHeight="12.75" x14ac:dyDescent="0.2"/>
  <cols>
    <col min="1" max="1" width="5.5703125" style="79" bestFit="1" customWidth="1"/>
    <col min="2" max="3" width="0" style="80" hidden="1" customWidth="1"/>
    <col min="4" max="5" width="11.42578125" style="80"/>
    <col min="6" max="11" width="0" style="80" hidden="1" customWidth="1"/>
    <col min="12" max="15" width="11.42578125" style="80"/>
    <col min="16" max="27" width="11.42578125" style="80" hidden="1" customWidth="1"/>
    <col min="28" max="28" width="11.42578125" style="80"/>
    <col min="29" max="58" width="11.42578125" style="67"/>
    <col min="59" max="60" width="11.42578125" style="83"/>
    <col min="61" max="16384" width="11.42578125" style="67"/>
  </cols>
  <sheetData>
    <row r="1" spans="1:60" ht="63.75" x14ac:dyDescent="0.2">
      <c r="A1" s="61" t="s">
        <v>325</v>
      </c>
      <c r="B1" s="62" t="s">
        <v>181</v>
      </c>
      <c r="C1" s="62" t="s">
        <v>182</v>
      </c>
      <c r="D1" s="62" t="s">
        <v>183</v>
      </c>
      <c r="E1" s="62" t="s">
        <v>184</v>
      </c>
      <c r="F1" s="62" t="s">
        <v>226</v>
      </c>
      <c r="G1" s="62" t="s">
        <v>250</v>
      </c>
      <c r="H1" s="62" t="s">
        <v>185</v>
      </c>
      <c r="I1" s="62" t="s">
        <v>186</v>
      </c>
      <c r="J1" s="62" t="s">
        <v>311</v>
      </c>
      <c r="K1" s="62" t="s">
        <v>312</v>
      </c>
      <c r="L1" s="62" t="s">
        <v>321</v>
      </c>
      <c r="M1" s="62" t="s">
        <v>322</v>
      </c>
      <c r="N1" s="62" t="s">
        <v>309</v>
      </c>
      <c r="O1" s="62" t="s">
        <v>310</v>
      </c>
      <c r="P1" s="63" t="s">
        <v>144</v>
      </c>
      <c r="Q1" s="63" t="s">
        <v>145</v>
      </c>
      <c r="R1" s="63" t="s">
        <v>146</v>
      </c>
      <c r="S1" s="63" t="s">
        <v>147</v>
      </c>
      <c r="T1" s="63" t="s">
        <v>148</v>
      </c>
      <c r="U1" s="63" t="s">
        <v>149</v>
      </c>
      <c r="V1" s="63" t="s">
        <v>150</v>
      </c>
      <c r="W1" s="63" t="s">
        <v>151</v>
      </c>
      <c r="X1" s="63" t="s">
        <v>152</v>
      </c>
      <c r="Y1" s="63" t="s">
        <v>153</v>
      </c>
      <c r="Z1" s="63" t="s">
        <v>154</v>
      </c>
      <c r="AA1" s="63" t="s">
        <v>155</v>
      </c>
      <c r="AB1" s="64" t="s">
        <v>136</v>
      </c>
      <c r="AC1" s="65" t="s">
        <v>200</v>
      </c>
      <c r="AD1" s="57" t="s">
        <v>47</v>
      </c>
      <c r="AE1" s="57" t="s">
        <v>50</v>
      </c>
      <c r="AF1" s="57" t="s">
        <v>53</v>
      </c>
      <c r="AG1" s="57" t="s">
        <v>54</v>
      </c>
      <c r="AH1" s="57" t="s">
        <v>56</v>
      </c>
      <c r="AI1" s="57" t="s">
        <v>58</v>
      </c>
      <c r="AJ1" s="57" t="s">
        <v>59</v>
      </c>
      <c r="AK1" s="66" t="s">
        <v>60</v>
      </c>
      <c r="AL1" s="66" t="s">
        <v>248</v>
      </c>
      <c r="AM1" s="66" t="s">
        <v>61</v>
      </c>
      <c r="AN1" s="66" t="s">
        <v>202</v>
      </c>
      <c r="AO1" s="66" t="s">
        <v>203</v>
      </c>
      <c r="AP1" s="66" t="s">
        <v>204</v>
      </c>
      <c r="AQ1" s="66" t="s">
        <v>205</v>
      </c>
      <c r="AR1" s="66" t="s">
        <v>206</v>
      </c>
      <c r="AS1" s="66" t="s">
        <v>207</v>
      </c>
      <c r="AT1" s="66" t="s">
        <v>208</v>
      </c>
      <c r="AU1" s="66" t="s">
        <v>209</v>
      </c>
      <c r="AV1" s="66" t="s">
        <v>210</v>
      </c>
      <c r="AW1" s="57" t="s">
        <v>266</v>
      </c>
      <c r="AX1" s="57" t="s">
        <v>267</v>
      </c>
      <c r="AY1" s="57" t="s">
        <v>268</v>
      </c>
      <c r="AZ1" s="57" t="s">
        <v>269</v>
      </c>
      <c r="BA1" s="57" t="s">
        <v>270</v>
      </c>
      <c r="BB1" s="57" t="s">
        <v>271</v>
      </c>
      <c r="BC1" s="57" t="s">
        <v>272</v>
      </c>
      <c r="BD1" s="57" t="s">
        <v>313</v>
      </c>
      <c r="BE1" s="57" t="s">
        <v>314</v>
      </c>
      <c r="BF1" s="57" t="s">
        <v>316</v>
      </c>
      <c r="BG1" s="57" t="s">
        <v>317</v>
      </c>
      <c r="BH1" s="57" t="s">
        <v>318</v>
      </c>
    </row>
    <row r="2" spans="1:60" x14ac:dyDescent="0.2">
      <c r="A2" s="68" t="s">
        <v>1</v>
      </c>
      <c r="B2" s="23" t="s">
        <v>189</v>
      </c>
      <c r="C2" s="23" t="s">
        <v>192</v>
      </c>
      <c r="D2" s="23" t="s">
        <v>190</v>
      </c>
      <c r="E2" s="23" t="s">
        <v>191</v>
      </c>
      <c r="F2" s="23" t="s">
        <v>228</v>
      </c>
      <c r="G2" s="23" t="s">
        <v>227</v>
      </c>
      <c r="H2" s="23" t="s">
        <v>193</v>
      </c>
      <c r="I2" s="23" t="s">
        <v>194</v>
      </c>
      <c r="J2" s="23" t="s">
        <v>195</v>
      </c>
      <c r="K2" s="23" t="s">
        <v>198</v>
      </c>
      <c r="L2" s="23" t="s">
        <v>324</v>
      </c>
      <c r="M2" s="23" t="s">
        <v>323</v>
      </c>
      <c r="N2" s="23" t="s">
        <v>196</v>
      </c>
      <c r="O2" s="25" t="s">
        <v>197</v>
      </c>
      <c r="P2" s="25" t="s">
        <v>144</v>
      </c>
      <c r="Q2" s="25" t="s">
        <v>145</v>
      </c>
      <c r="R2" s="25" t="s">
        <v>146</v>
      </c>
      <c r="S2" s="25" t="s">
        <v>147</v>
      </c>
      <c r="T2" s="25" t="s">
        <v>148</v>
      </c>
      <c r="U2" s="25" t="s">
        <v>149</v>
      </c>
      <c r="V2" s="25" t="s">
        <v>150</v>
      </c>
      <c r="W2" s="25" t="s">
        <v>151</v>
      </c>
      <c r="X2" s="25" t="s">
        <v>152</v>
      </c>
      <c r="Y2" s="25" t="s">
        <v>153</v>
      </c>
      <c r="Z2" s="25" t="s">
        <v>154</v>
      </c>
      <c r="AA2" s="25" t="s">
        <v>155</v>
      </c>
      <c r="AB2" s="69" t="s">
        <v>138</v>
      </c>
      <c r="AC2" s="69" t="s">
        <v>201</v>
      </c>
      <c r="AD2" s="70" t="s">
        <v>107</v>
      </c>
      <c r="AE2" s="70" t="s">
        <v>110</v>
      </c>
      <c r="AF2" s="70" t="s">
        <v>113</v>
      </c>
      <c r="AG2" s="70" t="s">
        <v>114</v>
      </c>
      <c r="AH2" s="70" t="s">
        <v>116</v>
      </c>
      <c r="AI2" s="70" t="s">
        <v>118</v>
      </c>
      <c r="AJ2" s="70" t="s">
        <v>119</v>
      </c>
      <c r="AK2" s="70" t="s">
        <v>120</v>
      </c>
      <c r="AL2" s="70" t="s">
        <v>249</v>
      </c>
      <c r="AM2" s="70" t="s">
        <v>121</v>
      </c>
      <c r="AN2" s="70" t="s">
        <v>211</v>
      </c>
      <c r="AO2" s="70" t="s">
        <v>212</v>
      </c>
      <c r="AP2" s="70" t="s">
        <v>213</v>
      </c>
      <c r="AQ2" s="70" t="s">
        <v>214</v>
      </c>
      <c r="AR2" s="70" t="s">
        <v>215</v>
      </c>
      <c r="AS2" s="70" t="s">
        <v>216</v>
      </c>
      <c r="AT2" s="70" t="s">
        <v>217</v>
      </c>
      <c r="AU2" s="70" t="s">
        <v>218</v>
      </c>
      <c r="AV2" s="70" t="s">
        <v>219</v>
      </c>
      <c r="AW2" s="70" t="str">
        <f>CONCATENATE(AW1,"_M")</f>
        <v>KTA 6_M</v>
      </c>
      <c r="AX2" s="70" t="str">
        <f>CONCATENATE(AX1,"_M")</f>
        <v>KTA 9_M</v>
      </c>
      <c r="AY2" s="70" t="str">
        <f t="shared" ref="AY2:BH2" si="0">CONCATENATE(AY1,"_M")</f>
        <v>KTA 13_M</v>
      </c>
      <c r="AZ2" s="70" t="str">
        <f t="shared" si="0"/>
        <v>KTA 26_M</v>
      </c>
      <c r="BA2" s="70" t="str">
        <f t="shared" si="0"/>
        <v>KTA 39_M</v>
      </c>
      <c r="BB2" s="70" t="str">
        <f t="shared" si="0"/>
        <v>KTA 52_M</v>
      </c>
      <c r="BC2" s="70" t="str">
        <f t="shared" si="0"/>
        <v>KTA 78_M</v>
      </c>
      <c r="BD2" s="70" t="str">
        <f t="shared" si="0"/>
        <v>S1R_M</v>
      </c>
      <c r="BE2" s="70" t="str">
        <f t="shared" si="0"/>
        <v>S2R_M</v>
      </c>
      <c r="BF2" s="70" t="str">
        <f t="shared" si="0"/>
        <v>INTER Opti_M</v>
      </c>
      <c r="BG2" s="70" t="str">
        <f t="shared" si="0"/>
        <v>AVSH_M</v>
      </c>
      <c r="BH2" s="70" t="str">
        <f t="shared" si="0"/>
        <v>APS_M</v>
      </c>
    </row>
    <row r="3" spans="1:60" x14ac:dyDescent="0.2">
      <c r="A3" s="71">
        <v>0</v>
      </c>
      <c r="B3" s="72">
        <v>68.5</v>
      </c>
      <c r="C3" s="73">
        <v>73.599999999999994</v>
      </c>
      <c r="D3" s="43">
        <v>49</v>
      </c>
      <c r="E3" s="43">
        <v>52.6</v>
      </c>
      <c r="F3" s="43">
        <v>55.3</v>
      </c>
      <c r="G3" s="43">
        <v>59.3</v>
      </c>
      <c r="H3" s="43">
        <v>67.8</v>
      </c>
      <c r="I3" s="43">
        <v>71.8</v>
      </c>
      <c r="J3" s="43">
        <v>79.3</v>
      </c>
      <c r="K3" s="43">
        <v>83.3</v>
      </c>
      <c r="L3" s="43">
        <v>66.099999999999994</v>
      </c>
      <c r="M3" s="43">
        <v>71</v>
      </c>
      <c r="N3" s="43">
        <v>45.9</v>
      </c>
      <c r="O3" s="44">
        <v>49.3</v>
      </c>
      <c r="P3" s="73">
        <v>125.5</v>
      </c>
      <c r="Q3" s="73">
        <v>133.19999999999999</v>
      </c>
      <c r="R3" s="73">
        <v>0</v>
      </c>
      <c r="S3" s="73">
        <v>0</v>
      </c>
      <c r="T3" s="73">
        <v>109.9</v>
      </c>
      <c r="U3" s="73">
        <v>116.5</v>
      </c>
      <c r="V3" s="73">
        <v>99.5</v>
      </c>
      <c r="W3" s="73">
        <v>165.3</v>
      </c>
      <c r="X3" s="73">
        <v>91.2</v>
      </c>
      <c r="Y3" s="73">
        <v>96.4</v>
      </c>
      <c r="Z3" s="73">
        <v>0</v>
      </c>
      <c r="AA3" s="73">
        <v>0</v>
      </c>
      <c r="AB3" s="74">
        <v>58.99</v>
      </c>
      <c r="AC3" s="75">
        <v>0.75</v>
      </c>
      <c r="AD3" s="76">
        <v>0.05</v>
      </c>
      <c r="AE3" s="76">
        <v>4.3</v>
      </c>
      <c r="AF3" s="76">
        <v>1.6</v>
      </c>
      <c r="AG3" s="76">
        <v>4.87</v>
      </c>
      <c r="AH3" s="76">
        <v>6.95</v>
      </c>
      <c r="AI3" s="76">
        <v>0.69</v>
      </c>
      <c r="AJ3" s="76">
        <v>5.31</v>
      </c>
      <c r="AK3" s="76">
        <v>12.63</v>
      </c>
      <c r="AL3" s="76">
        <v>15.65</v>
      </c>
      <c r="AM3" s="76">
        <v>1.79</v>
      </c>
      <c r="AN3" s="77">
        <v>0.26800000000000002</v>
      </c>
      <c r="AO3" s="77">
        <v>0.26</v>
      </c>
      <c r="AP3" s="77">
        <v>0.20599999999999999</v>
      </c>
      <c r="AQ3" s="77">
        <v>8.6999999999999994E-2</v>
      </c>
      <c r="AR3" s="77">
        <v>0.02</v>
      </c>
      <c r="AS3" s="77">
        <v>1E-3</v>
      </c>
      <c r="AT3" s="77">
        <v>1E-3</v>
      </c>
      <c r="AU3" s="77">
        <v>1E-3</v>
      </c>
      <c r="AV3" s="77">
        <v>8.9999999999999993E-3</v>
      </c>
      <c r="AW3" s="76">
        <v>0.33600000000000002</v>
      </c>
      <c r="AX3" s="76">
        <v>0.30199999999999999</v>
      </c>
      <c r="AY3" s="76">
        <v>0.25800000000000001</v>
      </c>
      <c r="AZ3" s="76">
        <v>0.16900000000000001</v>
      </c>
      <c r="BA3" s="76">
        <v>0.127</v>
      </c>
      <c r="BB3" s="76">
        <v>8.4000000000000005E-2</v>
      </c>
      <c r="BC3" s="76">
        <v>6.7000000000000004E-2</v>
      </c>
      <c r="BD3" s="76">
        <v>6.95</v>
      </c>
      <c r="BE3" s="76">
        <v>4.87</v>
      </c>
      <c r="BF3" s="76">
        <v>6.8</v>
      </c>
      <c r="BG3" s="76">
        <v>13.44</v>
      </c>
      <c r="BH3" s="76">
        <v>22.6</v>
      </c>
    </row>
    <row r="4" spans="1:60" x14ac:dyDescent="0.2">
      <c r="A4" s="71">
        <v>1</v>
      </c>
      <c r="B4" s="72">
        <v>68.5</v>
      </c>
      <c r="C4" s="73">
        <v>73.599999999999994</v>
      </c>
      <c r="D4" s="78">
        <v>49</v>
      </c>
      <c r="E4" s="78">
        <v>52.6</v>
      </c>
      <c r="F4" s="78">
        <v>55.3</v>
      </c>
      <c r="G4" s="78">
        <v>59.3</v>
      </c>
      <c r="H4" s="78">
        <v>67.8</v>
      </c>
      <c r="I4" s="78">
        <v>71.8</v>
      </c>
      <c r="J4" s="78">
        <v>79.3</v>
      </c>
      <c r="K4" s="78">
        <v>83.3</v>
      </c>
      <c r="L4" s="78">
        <v>66.099999999999994</v>
      </c>
      <c r="M4" s="78">
        <v>71</v>
      </c>
      <c r="N4" s="78">
        <v>45.9</v>
      </c>
      <c r="O4" s="73">
        <v>49.3</v>
      </c>
      <c r="P4" s="73">
        <v>125.5</v>
      </c>
      <c r="Q4" s="73">
        <v>133.19999999999999</v>
      </c>
      <c r="R4" s="73">
        <v>0</v>
      </c>
      <c r="S4" s="73">
        <v>0</v>
      </c>
      <c r="T4" s="73">
        <v>109.9</v>
      </c>
      <c r="U4" s="73">
        <v>116.5</v>
      </c>
      <c r="V4" s="73">
        <v>99.5</v>
      </c>
      <c r="W4" s="73">
        <v>165.3</v>
      </c>
      <c r="X4" s="73">
        <v>91.2</v>
      </c>
      <c r="Y4" s="73">
        <v>96.4</v>
      </c>
      <c r="Z4" s="73">
        <v>0</v>
      </c>
      <c r="AA4" s="73">
        <v>0</v>
      </c>
      <c r="AB4" s="74">
        <v>58.99</v>
      </c>
      <c r="AC4" s="75">
        <v>0.75</v>
      </c>
      <c r="AD4" s="76">
        <v>0.05</v>
      </c>
      <c r="AE4" s="76">
        <v>4.3</v>
      </c>
      <c r="AF4" s="76">
        <v>1.6</v>
      </c>
      <c r="AG4" s="76">
        <v>4.87</v>
      </c>
      <c r="AH4" s="76">
        <v>6.95</v>
      </c>
      <c r="AI4" s="76">
        <v>0.69</v>
      </c>
      <c r="AJ4" s="76">
        <v>5.31</v>
      </c>
      <c r="AK4" s="76">
        <v>12.63</v>
      </c>
      <c r="AL4" s="76">
        <v>15.65</v>
      </c>
      <c r="AM4" s="76">
        <v>1.79</v>
      </c>
      <c r="AN4" s="77">
        <v>0.26800000000000002</v>
      </c>
      <c r="AO4" s="77">
        <v>0.26</v>
      </c>
      <c r="AP4" s="77">
        <v>0.20599999999999999</v>
      </c>
      <c r="AQ4" s="77">
        <v>8.6999999999999994E-2</v>
      </c>
      <c r="AR4" s="77">
        <v>0.02</v>
      </c>
      <c r="AS4" s="77">
        <v>1E-3</v>
      </c>
      <c r="AT4" s="77">
        <v>1E-3</v>
      </c>
      <c r="AU4" s="77">
        <v>1E-3</v>
      </c>
      <c r="AV4" s="77">
        <v>8.9999999999999993E-3</v>
      </c>
      <c r="AW4" s="76">
        <v>0.33600000000000002</v>
      </c>
      <c r="AX4" s="76">
        <v>0.30199999999999999</v>
      </c>
      <c r="AY4" s="76">
        <v>0.25800000000000001</v>
      </c>
      <c r="AZ4" s="76">
        <v>0.16900000000000001</v>
      </c>
      <c r="BA4" s="76">
        <v>0.127</v>
      </c>
      <c r="BB4" s="76">
        <v>8.4000000000000005E-2</v>
      </c>
      <c r="BC4" s="76">
        <v>6.7000000000000004E-2</v>
      </c>
      <c r="BD4" s="76">
        <v>6.95</v>
      </c>
      <c r="BE4" s="76">
        <v>4.87</v>
      </c>
      <c r="BF4" s="76">
        <v>6.8</v>
      </c>
      <c r="BG4" s="76">
        <v>13.44</v>
      </c>
      <c r="BH4" s="76">
        <v>22.6</v>
      </c>
    </row>
    <row r="5" spans="1:60" x14ac:dyDescent="0.2">
      <c r="A5" s="71">
        <v>2</v>
      </c>
      <c r="B5" s="72">
        <v>68.5</v>
      </c>
      <c r="C5" s="73">
        <v>73.599999999999994</v>
      </c>
      <c r="D5" s="78">
        <v>49</v>
      </c>
      <c r="E5" s="78">
        <v>52.6</v>
      </c>
      <c r="F5" s="78">
        <v>55.3</v>
      </c>
      <c r="G5" s="78">
        <v>59.3</v>
      </c>
      <c r="H5" s="78">
        <v>67.8</v>
      </c>
      <c r="I5" s="78">
        <v>71.8</v>
      </c>
      <c r="J5" s="78">
        <v>79.3</v>
      </c>
      <c r="K5" s="78">
        <v>83.3</v>
      </c>
      <c r="L5" s="78">
        <v>66.099999999999994</v>
      </c>
      <c r="M5" s="78">
        <v>71</v>
      </c>
      <c r="N5" s="78">
        <v>45.9</v>
      </c>
      <c r="O5" s="73">
        <v>49.3</v>
      </c>
      <c r="P5" s="73">
        <v>125.5</v>
      </c>
      <c r="Q5" s="73">
        <v>133.19999999999999</v>
      </c>
      <c r="R5" s="73">
        <v>0</v>
      </c>
      <c r="S5" s="73">
        <v>0</v>
      </c>
      <c r="T5" s="73">
        <v>109.9</v>
      </c>
      <c r="U5" s="73">
        <v>116.5</v>
      </c>
      <c r="V5" s="73">
        <v>99.5</v>
      </c>
      <c r="W5" s="73">
        <v>165.3</v>
      </c>
      <c r="X5" s="73">
        <v>91.2</v>
      </c>
      <c r="Y5" s="73">
        <v>96.4</v>
      </c>
      <c r="Z5" s="73">
        <v>0</v>
      </c>
      <c r="AA5" s="73">
        <v>0</v>
      </c>
      <c r="AB5" s="74">
        <v>58.99</v>
      </c>
      <c r="AC5" s="75">
        <v>0.75</v>
      </c>
      <c r="AD5" s="76">
        <v>0.05</v>
      </c>
      <c r="AE5" s="76">
        <v>4.3</v>
      </c>
      <c r="AF5" s="76">
        <v>1.6</v>
      </c>
      <c r="AG5" s="76">
        <v>4.87</v>
      </c>
      <c r="AH5" s="76">
        <v>6.95</v>
      </c>
      <c r="AI5" s="76">
        <v>0.69</v>
      </c>
      <c r="AJ5" s="76">
        <v>5.31</v>
      </c>
      <c r="AK5" s="76">
        <v>12.63</v>
      </c>
      <c r="AL5" s="76">
        <v>15.65</v>
      </c>
      <c r="AM5" s="76">
        <v>1.79</v>
      </c>
      <c r="AN5" s="77">
        <v>0.26800000000000002</v>
      </c>
      <c r="AO5" s="77">
        <v>0.26</v>
      </c>
      <c r="AP5" s="77">
        <v>0.20599999999999999</v>
      </c>
      <c r="AQ5" s="77">
        <v>8.6999999999999994E-2</v>
      </c>
      <c r="AR5" s="77">
        <v>0.02</v>
      </c>
      <c r="AS5" s="77">
        <v>1E-3</v>
      </c>
      <c r="AT5" s="77">
        <v>1E-3</v>
      </c>
      <c r="AU5" s="77">
        <v>1E-3</v>
      </c>
      <c r="AV5" s="77">
        <v>8.9999999999999993E-3</v>
      </c>
      <c r="AW5" s="76">
        <v>0.33600000000000002</v>
      </c>
      <c r="AX5" s="76">
        <v>0.30199999999999999</v>
      </c>
      <c r="AY5" s="76">
        <v>0.25800000000000001</v>
      </c>
      <c r="AZ5" s="76">
        <v>0.16900000000000001</v>
      </c>
      <c r="BA5" s="76">
        <v>0.127</v>
      </c>
      <c r="BB5" s="76">
        <v>8.4000000000000005E-2</v>
      </c>
      <c r="BC5" s="76">
        <v>6.7000000000000004E-2</v>
      </c>
      <c r="BD5" s="76">
        <v>6.95</v>
      </c>
      <c r="BE5" s="76">
        <v>4.87</v>
      </c>
      <c r="BF5" s="76">
        <v>6.8</v>
      </c>
      <c r="BG5" s="76">
        <v>13.44</v>
      </c>
      <c r="BH5" s="76">
        <v>22.6</v>
      </c>
    </row>
    <row r="6" spans="1:60" x14ac:dyDescent="0.2">
      <c r="A6" s="71">
        <v>3</v>
      </c>
      <c r="B6" s="72">
        <v>68.5</v>
      </c>
      <c r="C6" s="73">
        <v>73.599999999999994</v>
      </c>
      <c r="D6" s="78">
        <v>49</v>
      </c>
      <c r="E6" s="78">
        <v>52.6</v>
      </c>
      <c r="F6" s="78">
        <v>55.3</v>
      </c>
      <c r="G6" s="78">
        <v>59.3</v>
      </c>
      <c r="H6" s="78">
        <v>67.8</v>
      </c>
      <c r="I6" s="78">
        <v>71.8</v>
      </c>
      <c r="J6" s="78">
        <v>79.3</v>
      </c>
      <c r="K6" s="78">
        <v>83.3</v>
      </c>
      <c r="L6" s="78">
        <v>66.099999999999994</v>
      </c>
      <c r="M6" s="78">
        <v>71</v>
      </c>
      <c r="N6" s="78">
        <v>45.9</v>
      </c>
      <c r="O6" s="73">
        <v>49.3</v>
      </c>
      <c r="P6" s="73">
        <v>125.5</v>
      </c>
      <c r="Q6" s="73">
        <v>133.19999999999999</v>
      </c>
      <c r="R6" s="73">
        <v>0</v>
      </c>
      <c r="S6" s="73">
        <v>0</v>
      </c>
      <c r="T6" s="73">
        <v>109.9</v>
      </c>
      <c r="U6" s="73">
        <v>116.5</v>
      </c>
      <c r="V6" s="73">
        <v>99.5</v>
      </c>
      <c r="W6" s="73">
        <v>165.3</v>
      </c>
      <c r="X6" s="73">
        <v>91.2</v>
      </c>
      <c r="Y6" s="73">
        <v>96.4</v>
      </c>
      <c r="Z6" s="73">
        <v>0</v>
      </c>
      <c r="AA6" s="73">
        <v>0</v>
      </c>
      <c r="AB6" s="74">
        <v>58.99</v>
      </c>
      <c r="AC6" s="75">
        <v>0.75</v>
      </c>
      <c r="AD6" s="76">
        <v>0.05</v>
      </c>
      <c r="AE6" s="76">
        <v>4.3</v>
      </c>
      <c r="AF6" s="76">
        <v>1.6</v>
      </c>
      <c r="AG6" s="76">
        <v>4.87</v>
      </c>
      <c r="AH6" s="76">
        <v>6.95</v>
      </c>
      <c r="AI6" s="76">
        <v>0.69</v>
      </c>
      <c r="AJ6" s="76">
        <v>5.31</v>
      </c>
      <c r="AK6" s="76">
        <v>12.63</v>
      </c>
      <c r="AL6" s="76">
        <v>15.65</v>
      </c>
      <c r="AM6" s="76">
        <v>1.79</v>
      </c>
      <c r="AN6" s="77">
        <v>0.26800000000000002</v>
      </c>
      <c r="AO6" s="77">
        <v>0.26</v>
      </c>
      <c r="AP6" s="77">
        <v>0.20599999999999999</v>
      </c>
      <c r="AQ6" s="77">
        <v>8.6999999999999994E-2</v>
      </c>
      <c r="AR6" s="77">
        <v>0.02</v>
      </c>
      <c r="AS6" s="77">
        <v>1E-3</v>
      </c>
      <c r="AT6" s="77">
        <v>1E-3</v>
      </c>
      <c r="AU6" s="77">
        <v>1E-3</v>
      </c>
      <c r="AV6" s="77">
        <v>8.9999999999999993E-3</v>
      </c>
      <c r="AW6" s="76">
        <v>0.33600000000000002</v>
      </c>
      <c r="AX6" s="76">
        <v>0.30199999999999999</v>
      </c>
      <c r="AY6" s="76">
        <v>0.25800000000000001</v>
      </c>
      <c r="AZ6" s="76">
        <v>0.16900000000000001</v>
      </c>
      <c r="BA6" s="76">
        <v>0.127</v>
      </c>
      <c r="BB6" s="76">
        <v>8.4000000000000005E-2</v>
      </c>
      <c r="BC6" s="76">
        <v>6.7000000000000004E-2</v>
      </c>
      <c r="BD6" s="76">
        <v>6.95</v>
      </c>
      <c r="BE6" s="76">
        <v>4.87</v>
      </c>
      <c r="BF6" s="76">
        <v>6.8</v>
      </c>
      <c r="BG6" s="76">
        <v>13.44</v>
      </c>
      <c r="BH6" s="76">
        <v>22.6</v>
      </c>
    </row>
    <row r="7" spans="1:60" x14ac:dyDescent="0.2">
      <c r="A7" s="71">
        <v>4</v>
      </c>
      <c r="B7" s="72">
        <v>68.5</v>
      </c>
      <c r="C7" s="73">
        <v>73.599999999999994</v>
      </c>
      <c r="D7" s="78">
        <v>49</v>
      </c>
      <c r="E7" s="78">
        <v>52.6</v>
      </c>
      <c r="F7" s="78">
        <v>55.3</v>
      </c>
      <c r="G7" s="78">
        <v>59.3</v>
      </c>
      <c r="H7" s="78">
        <v>67.8</v>
      </c>
      <c r="I7" s="78">
        <v>71.8</v>
      </c>
      <c r="J7" s="78">
        <v>79.3</v>
      </c>
      <c r="K7" s="78">
        <v>83.3</v>
      </c>
      <c r="L7" s="78">
        <v>66.099999999999994</v>
      </c>
      <c r="M7" s="78">
        <v>71</v>
      </c>
      <c r="N7" s="78">
        <v>45.9</v>
      </c>
      <c r="O7" s="73">
        <v>49.3</v>
      </c>
      <c r="P7" s="73">
        <v>125.5</v>
      </c>
      <c r="Q7" s="73">
        <v>133.19999999999999</v>
      </c>
      <c r="R7" s="73">
        <v>0</v>
      </c>
      <c r="S7" s="73">
        <v>0</v>
      </c>
      <c r="T7" s="73">
        <v>109.9</v>
      </c>
      <c r="U7" s="73">
        <v>116.5</v>
      </c>
      <c r="V7" s="73">
        <v>99.5</v>
      </c>
      <c r="W7" s="73">
        <v>165.3</v>
      </c>
      <c r="X7" s="73">
        <v>91.2</v>
      </c>
      <c r="Y7" s="73">
        <v>96.4</v>
      </c>
      <c r="Z7" s="73">
        <v>0</v>
      </c>
      <c r="AA7" s="73">
        <v>0</v>
      </c>
      <c r="AB7" s="74">
        <v>58.99</v>
      </c>
      <c r="AC7" s="75">
        <v>0.75</v>
      </c>
      <c r="AD7" s="76">
        <v>0.05</v>
      </c>
      <c r="AE7" s="76">
        <v>4.3</v>
      </c>
      <c r="AF7" s="76">
        <v>1.6</v>
      </c>
      <c r="AG7" s="76">
        <v>4.87</v>
      </c>
      <c r="AH7" s="76">
        <v>6.95</v>
      </c>
      <c r="AI7" s="76">
        <v>0.69</v>
      </c>
      <c r="AJ7" s="76">
        <v>5.31</v>
      </c>
      <c r="AK7" s="76">
        <v>12.63</v>
      </c>
      <c r="AL7" s="76">
        <v>15.65</v>
      </c>
      <c r="AM7" s="76">
        <v>1.79</v>
      </c>
      <c r="AN7" s="77">
        <v>0.26800000000000002</v>
      </c>
      <c r="AO7" s="77">
        <v>0.26</v>
      </c>
      <c r="AP7" s="77">
        <v>0.20599999999999999</v>
      </c>
      <c r="AQ7" s="77">
        <v>8.6999999999999994E-2</v>
      </c>
      <c r="AR7" s="77">
        <v>0.02</v>
      </c>
      <c r="AS7" s="77">
        <v>1E-3</v>
      </c>
      <c r="AT7" s="77">
        <v>1E-3</v>
      </c>
      <c r="AU7" s="77">
        <v>1E-3</v>
      </c>
      <c r="AV7" s="77">
        <v>8.9999999999999993E-3</v>
      </c>
      <c r="AW7" s="76">
        <v>0.33600000000000002</v>
      </c>
      <c r="AX7" s="76">
        <v>0.30199999999999999</v>
      </c>
      <c r="AY7" s="76">
        <v>0.25800000000000001</v>
      </c>
      <c r="AZ7" s="76">
        <v>0.16900000000000001</v>
      </c>
      <c r="BA7" s="76">
        <v>0.127</v>
      </c>
      <c r="BB7" s="76">
        <v>8.4000000000000005E-2</v>
      </c>
      <c r="BC7" s="76">
        <v>6.7000000000000004E-2</v>
      </c>
      <c r="BD7" s="76">
        <v>6.95</v>
      </c>
      <c r="BE7" s="76">
        <v>4.87</v>
      </c>
      <c r="BF7" s="76">
        <v>6.8</v>
      </c>
      <c r="BG7" s="76">
        <v>13.44</v>
      </c>
      <c r="BH7" s="76">
        <v>22.6</v>
      </c>
    </row>
    <row r="8" spans="1:60" x14ac:dyDescent="0.2">
      <c r="A8" s="71">
        <v>5</v>
      </c>
      <c r="B8" s="72">
        <v>68.5</v>
      </c>
      <c r="C8" s="73">
        <v>73.599999999999994</v>
      </c>
      <c r="D8" s="78">
        <v>49</v>
      </c>
      <c r="E8" s="78">
        <v>52.6</v>
      </c>
      <c r="F8" s="78">
        <v>55.3</v>
      </c>
      <c r="G8" s="78">
        <v>59.3</v>
      </c>
      <c r="H8" s="78">
        <v>67.8</v>
      </c>
      <c r="I8" s="78">
        <v>71.8</v>
      </c>
      <c r="J8" s="78">
        <v>79.3</v>
      </c>
      <c r="K8" s="78">
        <v>83.3</v>
      </c>
      <c r="L8" s="78">
        <v>66.099999999999994</v>
      </c>
      <c r="M8" s="78">
        <v>71</v>
      </c>
      <c r="N8" s="78">
        <v>45.9</v>
      </c>
      <c r="O8" s="73">
        <v>49.3</v>
      </c>
      <c r="P8" s="73">
        <v>125.5</v>
      </c>
      <c r="Q8" s="73">
        <v>133.19999999999999</v>
      </c>
      <c r="R8" s="73">
        <v>0</v>
      </c>
      <c r="S8" s="73">
        <v>0</v>
      </c>
      <c r="T8" s="73">
        <v>109.9</v>
      </c>
      <c r="U8" s="73">
        <v>116.5</v>
      </c>
      <c r="V8" s="73">
        <v>99.5</v>
      </c>
      <c r="W8" s="73">
        <v>165.3</v>
      </c>
      <c r="X8" s="73">
        <v>91.2</v>
      </c>
      <c r="Y8" s="73">
        <v>96.4</v>
      </c>
      <c r="Z8" s="73">
        <v>0</v>
      </c>
      <c r="AA8" s="73">
        <v>0</v>
      </c>
      <c r="AB8" s="74">
        <v>58.99</v>
      </c>
      <c r="AC8" s="75">
        <v>0.75</v>
      </c>
      <c r="AD8" s="76">
        <v>0.05</v>
      </c>
      <c r="AE8" s="76">
        <v>4.3</v>
      </c>
      <c r="AF8" s="76">
        <v>1.6</v>
      </c>
      <c r="AG8" s="76">
        <v>4.87</v>
      </c>
      <c r="AH8" s="76">
        <v>6.95</v>
      </c>
      <c r="AI8" s="76">
        <v>0.69</v>
      </c>
      <c r="AJ8" s="76">
        <v>5.31</v>
      </c>
      <c r="AK8" s="76">
        <v>12.63</v>
      </c>
      <c r="AL8" s="76">
        <v>15.65</v>
      </c>
      <c r="AM8" s="76">
        <v>1.79</v>
      </c>
      <c r="AN8" s="77">
        <v>0.26800000000000002</v>
      </c>
      <c r="AO8" s="77">
        <v>0.26</v>
      </c>
      <c r="AP8" s="77">
        <v>0.20599999999999999</v>
      </c>
      <c r="AQ8" s="77">
        <v>8.6999999999999994E-2</v>
      </c>
      <c r="AR8" s="77">
        <v>0.02</v>
      </c>
      <c r="AS8" s="77">
        <v>1E-3</v>
      </c>
      <c r="AT8" s="77">
        <v>1E-3</v>
      </c>
      <c r="AU8" s="77">
        <v>1E-3</v>
      </c>
      <c r="AV8" s="77">
        <v>8.9999999999999993E-3</v>
      </c>
      <c r="AW8" s="76">
        <v>0.33600000000000002</v>
      </c>
      <c r="AX8" s="76">
        <v>0.30199999999999999</v>
      </c>
      <c r="AY8" s="76">
        <v>0.25800000000000001</v>
      </c>
      <c r="AZ8" s="76">
        <v>0.16900000000000001</v>
      </c>
      <c r="BA8" s="76">
        <v>0.127</v>
      </c>
      <c r="BB8" s="76">
        <v>8.4000000000000005E-2</v>
      </c>
      <c r="BC8" s="76">
        <v>6.7000000000000004E-2</v>
      </c>
      <c r="BD8" s="76">
        <v>6.95</v>
      </c>
      <c r="BE8" s="76">
        <v>4.87</v>
      </c>
      <c r="BF8" s="76">
        <v>6.8</v>
      </c>
      <c r="BG8" s="76">
        <v>13.44</v>
      </c>
      <c r="BH8" s="76">
        <v>22.6</v>
      </c>
    </row>
    <row r="9" spans="1:60" x14ac:dyDescent="0.2">
      <c r="A9" s="71">
        <v>6</v>
      </c>
      <c r="B9" s="72">
        <v>68.5</v>
      </c>
      <c r="C9" s="73">
        <v>73.599999999999994</v>
      </c>
      <c r="D9" s="78">
        <v>49</v>
      </c>
      <c r="E9" s="78">
        <v>52.6</v>
      </c>
      <c r="F9" s="78">
        <v>55.3</v>
      </c>
      <c r="G9" s="78">
        <v>59.3</v>
      </c>
      <c r="H9" s="78">
        <v>67.8</v>
      </c>
      <c r="I9" s="78">
        <v>71.8</v>
      </c>
      <c r="J9" s="78">
        <v>79.3</v>
      </c>
      <c r="K9" s="78">
        <v>83.3</v>
      </c>
      <c r="L9" s="78">
        <v>66.099999999999994</v>
      </c>
      <c r="M9" s="78">
        <v>71</v>
      </c>
      <c r="N9" s="78">
        <v>45.9</v>
      </c>
      <c r="O9" s="73">
        <v>49.3</v>
      </c>
      <c r="P9" s="73">
        <v>125.5</v>
      </c>
      <c r="Q9" s="73">
        <v>133.19999999999999</v>
      </c>
      <c r="R9" s="73">
        <v>0</v>
      </c>
      <c r="S9" s="73">
        <v>0</v>
      </c>
      <c r="T9" s="73">
        <v>109.9</v>
      </c>
      <c r="U9" s="73">
        <v>116.5</v>
      </c>
      <c r="V9" s="73">
        <v>99.5</v>
      </c>
      <c r="W9" s="73">
        <v>165.3</v>
      </c>
      <c r="X9" s="73">
        <v>91.2</v>
      </c>
      <c r="Y9" s="73">
        <v>96.4</v>
      </c>
      <c r="Z9" s="73">
        <v>0</v>
      </c>
      <c r="AA9" s="73">
        <v>0</v>
      </c>
      <c r="AB9" s="74">
        <v>58.99</v>
      </c>
      <c r="AC9" s="75">
        <v>0.75</v>
      </c>
      <c r="AD9" s="76">
        <v>0.05</v>
      </c>
      <c r="AE9" s="76">
        <v>4.3</v>
      </c>
      <c r="AF9" s="76">
        <v>1.6</v>
      </c>
      <c r="AG9" s="76">
        <v>4.87</v>
      </c>
      <c r="AH9" s="76">
        <v>6.95</v>
      </c>
      <c r="AI9" s="76">
        <v>0.69</v>
      </c>
      <c r="AJ9" s="76">
        <v>5.31</v>
      </c>
      <c r="AK9" s="76">
        <v>12.63</v>
      </c>
      <c r="AL9" s="76">
        <v>15.65</v>
      </c>
      <c r="AM9" s="76">
        <v>1.79</v>
      </c>
      <c r="AN9" s="77">
        <v>0.26800000000000002</v>
      </c>
      <c r="AO9" s="77">
        <v>0.26</v>
      </c>
      <c r="AP9" s="77">
        <v>0.20599999999999999</v>
      </c>
      <c r="AQ9" s="77">
        <v>8.6999999999999994E-2</v>
      </c>
      <c r="AR9" s="77">
        <v>0.02</v>
      </c>
      <c r="AS9" s="77">
        <v>1E-3</v>
      </c>
      <c r="AT9" s="77">
        <v>1E-3</v>
      </c>
      <c r="AU9" s="77">
        <v>1E-3</v>
      </c>
      <c r="AV9" s="77">
        <v>8.9999999999999993E-3</v>
      </c>
      <c r="AW9" s="76">
        <v>0.33600000000000002</v>
      </c>
      <c r="AX9" s="76">
        <v>0.30199999999999999</v>
      </c>
      <c r="AY9" s="76">
        <v>0.25800000000000001</v>
      </c>
      <c r="AZ9" s="76">
        <v>0.16900000000000001</v>
      </c>
      <c r="BA9" s="76">
        <v>0.127</v>
      </c>
      <c r="BB9" s="76">
        <v>8.4000000000000005E-2</v>
      </c>
      <c r="BC9" s="76">
        <v>6.7000000000000004E-2</v>
      </c>
      <c r="BD9" s="76">
        <v>6.95</v>
      </c>
      <c r="BE9" s="76">
        <v>4.87</v>
      </c>
      <c r="BF9" s="76">
        <v>6.8</v>
      </c>
      <c r="BG9" s="76">
        <v>13.44</v>
      </c>
      <c r="BH9" s="76">
        <v>22.6</v>
      </c>
    </row>
    <row r="10" spans="1:60" x14ac:dyDescent="0.2">
      <c r="A10" s="71">
        <v>7</v>
      </c>
      <c r="B10" s="72">
        <v>68.5</v>
      </c>
      <c r="C10" s="73">
        <v>73.599999999999994</v>
      </c>
      <c r="D10" s="78">
        <v>49</v>
      </c>
      <c r="E10" s="78">
        <v>52.6</v>
      </c>
      <c r="F10" s="78">
        <v>55.3</v>
      </c>
      <c r="G10" s="78">
        <v>59.3</v>
      </c>
      <c r="H10" s="78">
        <v>67.8</v>
      </c>
      <c r="I10" s="78">
        <v>71.8</v>
      </c>
      <c r="J10" s="78">
        <v>79.3</v>
      </c>
      <c r="K10" s="78">
        <v>83.3</v>
      </c>
      <c r="L10" s="78">
        <v>66.099999999999994</v>
      </c>
      <c r="M10" s="78">
        <v>71</v>
      </c>
      <c r="N10" s="78">
        <v>45.9</v>
      </c>
      <c r="O10" s="73">
        <v>49.3</v>
      </c>
      <c r="P10" s="73">
        <v>125.5</v>
      </c>
      <c r="Q10" s="73">
        <v>133.19999999999999</v>
      </c>
      <c r="R10" s="73">
        <v>0</v>
      </c>
      <c r="S10" s="73">
        <v>0</v>
      </c>
      <c r="T10" s="73">
        <v>109.9</v>
      </c>
      <c r="U10" s="73">
        <v>116.5</v>
      </c>
      <c r="V10" s="73">
        <v>99.5</v>
      </c>
      <c r="W10" s="73">
        <v>165.3</v>
      </c>
      <c r="X10" s="73">
        <v>91.2</v>
      </c>
      <c r="Y10" s="73">
        <v>96.4</v>
      </c>
      <c r="Z10" s="73">
        <v>0</v>
      </c>
      <c r="AA10" s="73">
        <v>0</v>
      </c>
      <c r="AB10" s="74">
        <v>58.99</v>
      </c>
      <c r="AC10" s="75">
        <v>0.75</v>
      </c>
      <c r="AD10" s="76">
        <v>0.05</v>
      </c>
      <c r="AE10" s="76">
        <v>4.3</v>
      </c>
      <c r="AF10" s="76">
        <v>1.6</v>
      </c>
      <c r="AG10" s="76">
        <v>4.87</v>
      </c>
      <c r="AH10" s="76">
        <v>6.95</v>
      </c>
      <c r="AI10" s="76">
        <v>0.69</v>
      </c>
      <c r="AJ10" s="76">
        <v>5.31</v>
      </c>
      <c r="AK10" s="76">
        <v>12.63</v>
      </c>
      <c r="AL10" s="76">
        <v>15.65</v>
      </c>
      <c r="AM10" s="76">
        <v>1.79</v>
      </c>
      <c r="AN10" s="77">
        <v>0.26800000000000002</v>
      </c>
      <c r="AO10" s="77">
        <v>0.26</v>
      </c>
      <c r="AP10" s="77">
        <v>0.20599999999999999</v>
      </c>
      <c r="AQ10" s="77">
        <v>8.6999999999999994E-2</v>
      </c>
      <c r="AR10" s="77">
        <v>0.02</v>
      </c>
      <c r="AS10" s="77">
        <v>1E-3</v>
      </c>
      <c r="AT10" s="77">
        <v>1E-3</v>
      </c>
      <c r="AU10" s="77">
        <v>1E-3</v>
      </c>
      <c r="AV10" s="77">
        <v>8.9999999999999993E-3</v>
      </c>
      <c r="AW10" s="76">
        <v>0.33600000000000002</v>
      </c>
      <c r="AX10" s="76">
        <v>0.30199999999999999</v>
      </c>
      <c r="AY10" s="76">
        <v>0.25800000000000001</v>
      </c>
      <c r="AZ10" s="76">
        <v>0.16900000000000001</v>
      </c>
      <c r="BA10" s="76">
        <v>0.127</v>
      </c>
      <c r="BB10" s="76">
        <v>8.4000000000000005E-2</v>
      </c>
      <c r="BC10" s="76">
        <v>6.7000000000000004E-2</v>
      </c>
      <c r="BD10" s="76">
        <v>6.95</v>
      </c>
      <c r="BE10" s="76">
        <v>4.87</v>
      </c>
      <c r="BF10" s="76">
        <v>6.8</v>
      </c>
      <c r="BG10" s="76">
        <v>13.44</v>
      </c>
      <c r="BH10" s="76">
        <v>22.6</v>
      </c>
    </row>
    <row r="11" spans="1:60" x14ac:dyDescent="0.2">
      <c r="A11" s="71">
        <v>8</v>
      </c>
      <c r="B11" s="72">
        <v>68.5</v>
      </c>
      <c r="C11" s="73">
        <v>73.599999999999994</v>
      </c>
      <c r="D11" s="78">
        <v>49</v>
      </c>
      <c r="E11" s="78">
        <v>52.6</v>
      </c>
      <c r="F11" s="78">
        <v>55.3</v>
      </c>
      <c r="G11" s="78">
        <v>59.3</v>
      </c>
      <c r="H11" s="78">
        <v>67.8</v>
      </c>
      <c r="I11" s="78">
        <v>71.8</v>
      </c>
      <c r="J11" s="78">
        <v>79.3</v>
      </c>
      <c r="K11" s="78">
        <v>83.3</v>
      </c>
      <c r="L11" s="78">
        <v>66.099999999999994</v>
      </c>
      <c r="M11" s="78">
        <v>71</v>
      </c>
      <c r="N11" s="78">
        <v>45.9</v>
      </c>
      <c r="O11" s="73">
        <v>49.3</v>
      </c>
      <c r="P11" s="73">
        <v>125.5</v>
      </c>
      <c r="Q11" s="73">
        <v>133.19999999999999</v>
      </c>
      <c r="R11" s="73">
        <v>0</v>
      </c>
      <c r="S11" s="73">
        <v>0</v>
      </c>
      <c r="T11" s="73">
        <v>109.9</v>
      </c>
      <c r="U11" s="73">
        <v>116.5</v>
      </c>
      <c r="V11" s="73">
        <v>99.5</v>
      </c>
      <c r="W11" s="73">
        <v>165.3</v>
      </c>
      <c r="X11" s="73">
        <v>91.2</v>
      </c>
      <c r="Y11" s="73">
        <v>96.4</v>
      </c>
      <c r="Z11" s="73">
        <v>0</v>
      </c>
      <c r="AA11" s="73">
        <v>0</v>
      </c>
      <c r="AB11" s="74">
        <v>58.99</v>
      </c>
      <c r="AC11" s="75">
        <v>0.75</v>
      </c>
      <c r="AD11" s="76">
        <v>0.05</v>
      </c>
      <c r="AE11" s="76">
        <v>4.3</v>
      </c>
      <c r="AF11" s="76">
        <v>1.6</v>
      </c>
      <c r="AG11" s="76">
        <v>4.87</v>
      </c>
      <c r="AH11" s="76">
        <v>6.95</v>
      </c>
      <c r="AI11" s="76">
        <v>0.69</v>
      </c>
      <c r="AJ11" s="76">
        <v>5.31</v>
      </c>
      <c r="AK11" s="76">
        <v>12.63</v>
      </c>
      <c r="AL11" s="76">
        <v>15.65</v>
      </c>
      <c r="AM11" s="76">
        <v>1.79</v>
      </c>
      <c r="AN11" s="77">
        <v>0.26800000000000002</v>
      </c>
      <c r="AO11" s="77">
        <v>0.26</v>
      </c>
      <c r="AP11" s="77">
        <v>0.20599999999999999</v>
      </c>
      <c r="AQ11" s="77">
        <v>8.6999999999999994E-2</v>
      </c>
      <c r="AR11" s="77">
        <v>0.02</v>
      </c>
      <c r="AS11" s="77">
        <v>1E-3</v>
      </c>
      <c r="AT11" s="77">
        <v>1E-3</v>
      </c>
      <c r="AU11" s="77">
        <v>1E-3</v>
      </c>
      <c r="AV11" s="77">
        <v>8.9999999999999993E-3</v>
      </c>
      <c r="AW11" s="76">
        <v>0.33600000000000002</v>
      </c>
      <c r="AX11" s="76">
        <v>0.30199999999999999</v>
      </c>
      <c r="AY11" s="76">
        <v>0.25800000000000001</v>
      </c>
      <c r="AZ11" s="76">
        <v>0.16900000000000001</v>
      </c>
      <c r="BA11" s="76">
        <v>0.127</v>
      </c>
      <c r="BB11" s="76">
        <v>8.4000000000000005E-2</v>
      </c>
      <c r="BC11" s="76">
        <v>6.7000000000000004E-2</v>
      </c>
      <c r="BD11" s="76">
        <v>6.95</v>
      </c>
      <c r="BE11" s="76">
        <v>4.87</v>
      </c>
      <c r="BF11" s="76">
        <v>6.8</v>
      </c>
      <c r="BG11" s="76">
        <v>13.44</v>
      </c>
      <c r="BH11" s="76">
        <v>22.6</v>
      </c>
    </row>
    <row r="12" spans="1:60" x14ac:dyDescent="0.2">
      <c r="A12" s="71">
        <v>9</v>
      </c>
      <c r="B12" s="72">
        <v>68.5</v>
      </c>
      <c r="C12" s="73">
        <v>73.599999999999994</v>
      </c>
      <c r="D12" s="78">
        <v>49</v>
      </c>
      <c r="E12" s="78">
        <v>52.6</v>
      </c>
      <c r="F12" s="78">
        <v>55.3</v>
      </c>
      <c r="G12" s="78">
        <v>59.3</v>
      </c>
      <c r="H12" s="78">
        <v>67.8</v>
      </c>
      <c r="I12" s="78">
        <v>71.8</v>
      </c>
      <c r="J12" s="78">
        <v>79.3</v>
      </c>
      <c r="K12" s="78">
        <v>83.3</v>
      </c>
      <c r="L12" s="78">
        <v>66.099999999999994</v>
      </c>
      <c r="M12" s="78">
        <v>71</v>
      </c>
      <c r="N12" s="78">
        <v>45.9</v>
      </c>
      <c r="O12" s="73">
        <v>49.3</v>
      </c>
      <c r="P12" s="73">
        <v>125.5</v>
      </c>
      <c r="Q12" s="73">
        <v>133.19999999999999</v>
      </c>
      <c r="R12" s="73">
        <v>0</v>
      </c>
      <c r="S12" s="73">
        <v>0</v>
      </c>
      <c r="T12" s="73">
        <v>109.9</v>
      </c>
      <c r="U12" s="73">
        <v>116.5</v>
      </c>
      <c r="V12" s="73">
        <v>99.5</v>
      </c>
      <c r="W12" s="73">
        <v>165.3</v>
      </c>
      <c r="X12" s="73">
        <v>91.2</v>
      </c>
      <c r="Y12" s="73">
        <v>96.4</v>
      </c>
      <c r="Z12" s="73">
        <v>0</v>
      </c>
      <c r="AA12" s="73">
        <v>0</v>
      </c>
      <c r="AB12" s="74">
        <v>58.99</v>
      </c>
      <c r="AC12" s="75">
        <v>0.75</v>
      </c>
      <c r="AD12" s="76">
        <v>0.05</v>
      </c>
      <c r="AE12" s="76">
        <v>4.3</v>
      </c>
      <c r="AF12" s="76">
        <v>1.6</v>
      </c>
      <c r="AG12" s="76">
        <v>4.87</v>
      </c>
      <c r="AH12" s="76">
        <v>6.95</v>
      </c>
      <c r="AI12" s="76">
        <v>0.69</v>
      </c>
      <c r="AJ12" s="76">
        <v>5.31</v>
      </c>
      <c r="AK12" s="76">
        <v>12.63</v>
      </c>
      <c r="AL12" s="76">
        <v>15.65</v>
      </c>
      <c r="AM12" s="76">
        <v>1.79</v>
      </c>
      <c r="AN12" s="77">
        <v>0.26800000000000002</v>
      </c>
      <c r="AO12" s="77">
        <v>0.26</v>
      </c>
      <c r="AP12" s="77">
        <v>0.20599999999999999</v>
      </c>
      <c r="AQ12" s="77">
        <v>8.6999999999999994E-2</v>
      </c>
      <c r="AR12" s="77">
        <v>0.02</v>
      </c>
      <c r="AS12" s="77">
        <v>1E-3</v>
      </c>
      <c r="AT12" s="77">
        <v>1E-3</v>
      </c>
      <c r="AU12" s="77">
        <v>1E-3</v>
      </c>
      <c r="AV12" s="77">
        <v>8.9999999999999993E-3</v>
      </c>
      <c r="AW12" s="76">
        <v>0.33600000000000002</v>
      </c>
      <c r="AX12" s="76">
        <v>0.30199999999999999</v>
      </c>
      <c r="AY12" s="76">
        <v>0.25800000000000001</v>
      </c>
      <c r="AZ12" s="76">
        <v>0.16900000000000001</v>
      </c>
      <c r="BA12" s="76">
        <v>0.127</v>
      </c>
      <c r="BB12" s="76">
        <v>8.4000000000000005E-2</v>
      </c>
      <c r="BC12" s="76">
        <v>6.7000000000000004E-2</v>
      </c>
      <c r="BD12" s="76">
        <v>6.95</v>
      </c>
      <c r="BE12" s="76">
        <v>4.87</v>
      </c>
      <c r="BF12" s="76">
        <v>6.8</v>
      </c>
      <c r="BG12" s="76">
        <v>13.44</v>
      </c>
      <c r="BH12" s="76">
        <v>22.6</v>
      </c>
    </row>
    <row r="13" spans="1:60" x14ac:dyDescent="0.2">
      <c r="A13" s="71">
        <v>10</v>
      </c>
      <c r="B13" s="72">
        <v>68.5</v>
      </c>
      <c r="C13" s="73">
        <v>73.599999999999994</v>
      </c>
      <c r="D13" s="78">
        <v>49</v>
      </c>
      <c r="E13" s="78">
        <v>52.6</v>
      </c>
      <c r="F13" s="78">
        <v>55.3</v>
      </c>
      <c r="G13" s="78">
        <v>59.3</v>
      </c>
      <c r="H13" s="78">
        <v>67.8</v>
      </c>
      <c r="I13" s="78">
        <v>71.8</v>
      </c>
      <c r="J13" s="78">
        <v>79.3</v>
      </c>
      <c r="K13" s="78">
        <v>83.3</v>
      </c>
      <c r="L13" s="78">
        <v>66.099999999999994</v>
      </c>
      <c r="M13" s="78">
        <v>71</v>
      </c>
      <c r="N13" s="78">
        <v>45.9</v>
      </c>
      <c r="O13" s="73">
        <v>49.3</v>
      </c>
      <c r="P13" s="73">
        <v>125.5</v>
      </c>
      <c r="Q13" s="73">
        <v>133.19999999999999</v>
      </c>
      <c r="R13" s="73">
        <v>0</v>
      </c>
      <c r="S13" s="73">
        <v>0</v>
      </c>
      <c r="T13" s="73">
        <v>109.9</v>
      </c>
      <c r="U13" s="73">
        <v>116.5</v>
      </c>
      <c r="V13" s="73">
        <v>99.5</v>
      </c>
      <c r="W13" s="73">
        <v>165.3</v>
      </c>
      <c r="X13" s="73">
        <v>91.2</v>
      </c>
      <c r="Y13" s="73">
        <v>96.4</v>
      </c>
      <c r="Z13" s="73">
        <v>0</v>
      </c>
      <c r="AA13" s="73">
        <v>0</v>
      </c>
      <c r="AB13" s="74">
        <v>58.99</v>
      </c>
      <c r="AC13" s="75">
        <v>0.75</v>
      </c>
      <c r="AD13" s="76">
        <v>0.05</v>
      </c>
      <c r="AE13" s="76">
        <v>4.3</v>
      </c>
      <c r="AF13" s="76">
        <v>1.6</v>
      </c>
      <c r="AG13" s="76">
        <v>4.87</v>
      </c>
      <c r="AH13" s="76">
        <v>6.95</v>
      </c>
      <c r="AI13" s="76">
        <v>0.69</v>
      </c>
      <c r="AJ13" s="76">
        <v>5.31</v>
      </c>
      <c r="AK13" s="76">
        <v>12.63</v>
      </c>
      <c r="AL13" s="76">
        <v>15.65</v>
      </c>
      <c r="AM13" s="76">
        <v>1.79</v>
      </c>
      <c r="AN13" s="77">
        <v>0.26800000000000002</v>
      </c>
      <c r="AO13" s="77">
        <v>0.26</v>
      </c>
      <c r="AP13" s="77">
        <v>0.20599999999999999</v>
      </c>
      <c r="AQ13" s="77">
        <v>8.6999999999999994E-2</v>
      </c>
      <c r="AR13" s="77">
        <v>0.02</v>
      </c>
      <c r="AS13" s="77">
        <v>1E-3</v>
      </c>
      <c r="AT13" s="77">
        <v>1E-3</v>
      </c>
      <c r="AU13" s="77">
        <v>1E-3</v>
      </c>
      <c r="AV13" s="77">
        <v>8.9999999999999993E-3</v>
      </c>
      <c r="AW13" s="76">
        <v>0.33600000000000002</v>
      </c>
      <c r="AX13" s="76">
        <v>0.30199999999999999</v>
      </c>
      <c r="AY13" s="76">
        <v>0.25800000000000001</v>
      </c>
      <c r="AZ13" s="76">
        <v>0.16900000000000001</v>
      </c>
      <c r="BA13" s="76">
        <v>0.127</v>
      </c>
      <c r="BB13" s="76">
        <v>8.4000000000000005E-2</v>
      </c>
      <c r="BC13" s="76">
        <v>6.7000000000000004E-2</v>
      </c>
      <c r="BD13" s="76">
        <v>6.95</v>
      </c>
      <c r="BE13" s="76">
        <v>4.87</v>
      </c>
      <c r="BF13" s="76">
        <v>6.8</v>
      </c>
      <c r="BG13" s="76">
        <v>13.44</v>
      </c>
      <c r="BH13" s="76">
        <v>22.6</v>
      </c>
    </row>
    <row r="14" spans="1:60" x14ac:dyDescent="0.2">
      <c r="A14" s="71">
        <v>11</v>
      </c>
      <c r="B14" s="72">
        <v>68.5</v>
      </c>
      <c r="C14" s="73">
        <v>73.599999999999994</v>
      </c>
      <c r="D14" s="78">
        <v>49</v>
      </c>
      <c r="E14" s="78">
        <v>52.6</v>
      </c>
      <c r="F14" s="78">
        <v>55.3</v>
      </c>
      <c r="G14" s="78">
        <v>59.3</v>
      </c>
      <c r="H14" s="78">
        <v>67.8</v>
      </c>
      <c r="I14" s="78">
        <v>71.8</v>
      </c>
      <c r="J14" s="78">
        <v>79.3</v>
      </c>
      <c r="K14" s="78">
        <v>83.3</v>
      </c>
      <c r="L14" s="78">
        <v>66.099999999999994</v>
      </c>
      <c r="M14" s="78">
        <v>71</v>
      </c>
      <c r="N14" s="78">
        <v>45.9</v>
      </c>
      <c r="O14" s="73">
        <v>49.3</v>
      </c>
      <c r="P14" s="73">
        <v>125.5</v>
      </c>
      <c r="Q14" s="73">
        <v>133.19999999999999</v>
      </c>
      <c r="R14" s="73">
        <v>0</v>
      </c>
      <c r="S14" s="73">
        <v>0</v>
      </c>
      <c r="T14" s="73">
        <v>109.9</v>
      </c>
      <c r="U14" s="73">
        <v>116.5</v>
      </c>
      <c r="V14" s="73">
        <v>99.5</v>
      </c>
      <c r="W14" s="73">
        <v>165.3</v>
      </c>
      <c r="X14" s="73">
        <v>91.2</v>
      </c>
      <c r="Y14" s="73">
        <v>96.4</v>
      </c>
      <c r="Z14" s="73">
        <v>0</v>
      </c>
      <c r="AA14" s="73">
        <v>0</v>
      </c>
      <c r="AB14" s="74">
        <v>58.99</v>
      </c>
      <c r="AC14" s="75">
        <v>0.75</v>
      </c>
      <c r="AD14" s="76">
        <v>0.05</v>
      </c>
      <c r="AE14" s="76">
        <v>4.3</v>
      </c>
      <c r="AF14" s="76">
        <v>1.6</v>
      </c>
      <c r="AG14" s="76">
        <v>4.87</v>
      </c>
      <c r="AH14" s="76">
        <v>6.95</v>
      </c>
      <c r="AI14" s="76">
        <v>0.69</v>
      </c>
      <c r="AJ14" s="76">
        <v>5.31</v>
      </c>
      <c r="AK14" s="76">
        <v>12.63</v>
      </c>
      <c r="AL14" s="76">
        <v>15.65</v>
      </c>
      <c r="AM14" s="76">
        <v>1.79</v>
      </c>
      <c r="AN14" s="77">
        <v>0.26800000000000002</v>
      </c>
      <c r="AO14" s="77">
        <v>0.26</v>
      </c>
      <c r="AP14" s="77">
        <v>0.20599999999999999</v>
      </c>
      <c r="AQ14" s="77">
        <v>8.6999999999999994E-2</v>
      </c>
      <c r="AR14" s="77">
        <v>0.02</v>
      </c>
      <c r="AS14" s="77">
        <v>1E-3</v>
      </c>
      <c r="AT14" s="77">
        <v>1E-3</v>
      </c>
      <c r="AU14" s="77">
        <v>1E-3</v>
      </c>
      <c r="AV14" s="77">
        <v>8.9999999999999993E-3</v>
      </c>
      <c r="AW14" s="76">
        <v>0.33600000000000002</v>
      </c>
      <c r="AX14" s="76">
        <v>0.30199999999999999</v>
      </c>
      <c r="AY14" s="76">
        <v>0.25800000000000001</v>
      </c>
      <c r="AZ14" s="76">
        <v>0.16900000000000001</v>
      </c>
      <c r="BA14" s="76">
        <v>0.127</v>
      </c>
      <c r="BB14" s="76">
        <v>8.4000000000000005E-2</v>
      </c>
      <c r="BC14" s="76">
        <v>6.7000000000000004E-2</v>
      </c>
      <c r="BD14" s="76">
        <v>6.95</v>
      </c>
      <c r="BE14" s="76">
        <v>4.87</v>
      </c>
      <c r="BF14" s="76">
        <v>6.8</v>
      </c>
      <c r="BG14" s="76">
        <v>13.44</v>
      </c>
      <c r="BH14" s="76">
        <v>22.6</v>
      </c>
    </row>
    <row r="15" spans="1:60" x14ac:dyDescent="0.2">
      <c r="A15" s="71">
        <v>12</v>
      </c>
      <c r="B15" s="72">
        <v>68.5</v>
      </c>
      <c r="C15" s="73">
        <v>73.599999999999994</v>
      </c>
      <c r="D15" s="78">
        <v>49</v>
      </c>
      <c r="E15" s="78">
        <v>52.6</v>
      </c>
      <c r="F15" s="78">
        <v>55.3</v>
      </c>
      <c r="G15" s="78">
        <v>59.3</v>
      </c>
      <c r="H15" s="78">
        <v>67.8</v>
      </c>
      <c r="I15" s="78">
        <v>71.8</v>
      </c>
      <c r="J15" s="78">
        <v>79.3</v>
      </c>
      <c r="K15" s="78">
        <v>83.3</v>
      </c>
      <c r="L15" s="78">
        <v>66.099999999999994</v>
      </c>
      <c r="M15" s="78">
        <v>71</v>
      </c>
      <c r="N15" s="78">
        <v>45.9</v>
      </c>
      <c r="O15" s="73">
        <v>49.3</v>
      </c>
      <c r="P15" s="73">
        <v>125.5</v>
      </c>
      <c r="Q15" s="73">
        <v>133.19999999999999</v>
      </c>
      <c r="R15" s="73">
        <v>0</v>
      </c>
      <c r="S15" s="73">
        <v>0</v>
      </c>
      <c r="T15" s="73">
        <v>109.9</v>
      </c>
      <c r="U15" s="73">
        <v>116.5</v>
      </c>
      <c r="V15" s="73">
        <v>99.5</v>
      </c>
      <c r="W15" s="73">
        <v>165.3</v>
      </c>
      <c r="X15" s="73">
        <v>91.2</v>
      </c>
      <c r="Y15" s="73">
        <v>96.4</v>
      </c>
      <c r="Z15" s="73">
        <v>0</v>
      </c>
      <c r="AA15" s="73">
        <v>0</v>
      </c>
      <c r="AB15" s="74">
        <v>58.99</v>
      </c>
      <c r="AC15" s="75">
        <v>0.75</v>
      </c>
      <c r="AD15" s="76">
        <v>0.05</v>
      </c>
      <c r="AE15" s="76">
        <v>4.3</v>
      </c>
      <c r="AF15" s="76">
        <v>1.6</v>
      </c>
      <c r="AG15" s="76">
        <v>4.87</v>
      </c>
      <c r="AH15" s="76">
        <v>6.95</v>
      </c>
      <c r="AI15" s="76">
        <v>0.69</v>
      </c>
      <c r="AJ15" s="76">
        <v>5.31</v>
      </c>
      <c r="AK15" s="76">
        <v>12.63</v>
      </c>
      <c r="AL15" s="76">
        <v>15.65</v>
      </c>
      <c r="AM15" s="76">
        <v>1.79</v>
      </c>
      <c r="AN15" s="77">
        <v>0.26800000000000002</v>
      </c>
      <c r="AO15" s="77">
        <v>0.26</v>
      </c>
      <c r="AP15" s="77">
        <v>0.20599999999999999</v>
      </c>
      <c r="AQ15" s="77">
        <v>8.6999999999999994E-2</v>
      </c>
      <c r="AR15" s="77">
        <v>0.02</v>
      </c>
      <c r="AS15" s="77">
        <v>1E-3</v>
      </c>
      <c r="AT15" s="77">
        <v>1E-3</v>
      </c>
      <c r="AU15" s="77">
        <v>1E-3</v>
      </c>
      <c r="AV15" s="77">
        <v>8.9999999999999993E-3</v>
      </c>
      <c r="AW15" s="76">
        <v>0.33600000000000002</v>
      </c>
      <c r="AX15" s="76">
        <v>0.30199999999999999</v>
      </c>
      <c r="AY15" s="76">
        <v>0.25800000000000001</v>
      </c>
      <c r="AZ15" s="76">
        <v>0.16900000000000001</v>
      </c>
      <c r="BA15" s="76">
        <v>0.127</v>
      </c>
      <c r="BB15" s="76">
        <v>8.4000000000000005E-2</v>
      </c>
      <c r="BC15" s="76">
        <v>6.7000000000000004E-2</v>
      </c>
      <c r="BD15" s="76">
        <v>6.95</v>
      </c>
      <c r="BE15" s="76">
        <v>4.87</v>
      </c>
      <c r="BF15" s="76">
        <v>6.8</v>
      </c>
      <c r="BG15" s="76">
        <v>13.44</v>
      </c>
      <c r="BH15" s="76">
        <v>22.6</v>
      </c>
    </row>
    <row r="16" spans="1:60" x14ac:dyDescent="0.2">
      <c r="A16" s="71">
        <v>13</v>
      </c>
      <c r="B16" s="72">
        <v>68.5</v>
      </c>
      <c r="C16" s="73">
        <v>73.599999999999994</v>
      </c>
      <c r="D16" s="78">
        <v>49</v>
      </c>
      <c r="E16" s="78">
        <v>52.6</v>
      </c>
      <c r="F16" s="78">
        <v>55.3</v>
      </c>
      <c r="G16" s="78">
        <v>59.3</v>
      </c>
      <c r="H16" s="78">
        <v>67.8</v>
      </c>
      <c r="I16" s="78">
        <v>71.8</v>
      </c>
      <c r="J16" s="78">
        <v>79.3</v>
      </c>
      <c r="K16" s="78">
        <v>83.3</v>
      </c>
      <c r="L16" s="78">
        <v>66.099999999999994</v>
      </c>
      <c r="M16" s="78">
        <v>71</v>
      </c>
      <c r="N16" s="78">
        <v>45.9</v>
      </c>
      <c r="O16" s="73">
        <v>49.3</v>
      </c>
      <c r="P16" s="73">
        <v>125.5</v>
      </c>
      <c r="Q16" s="73">
        <v>133.19999999999999</v>
      </c>
      <c r="R16" s="73">
        <v>0</v>
      </c>
      <c r="S16" s="73">
        <v>0</v>
      </c>
      <c r="T16" s="73">
        <v>109.9</v>
      </c>
      <c r="U16" s="73">
        <v>116.5</v>
      </c>
      <c r="V16" s="73">
        <v>99.5</v>
      </c>
      <c r="W16" s="73">
        <v>165.3</v>
      </c>
      <c r="X16" s="73">
        <v>91.2</v>
      </c>
      <c r="Y16" s="73">
        <v>96.4</v>
      </c>
      <c r="Z16" s="73">
        <v>0</v>
      </c>
      <c r="AA16" s="73">
        <v>0</v>
      </c>
      <c r="AB16" s="74">
        <v>58.99</v>
      </c>
      <c r="AC16" s="75">
        <v>0.75</v>
      </c>
      <c r="AD16" s="76">
        <v>0.05</v>
      </c>
      <c r="AE16" s="76">
        <v>4.3</v>
      </c>
      <c r="AF16" s="76">
        <v>1.6</v>
      </c>
      <c r="AG16" s="76">
        <v>4.87</v>
      </c>
      <c r="AH16" s="76">
        <v>6.95</v>
      </c>
      <c r="AI16" s="76">
        <v>0.69</v>
      </c>
      <c r="AJ16" s="76">
        <v>5.31</v>
      </c>
      <c r="AK16" s="76">
        <v>12.63</v>
      </c>
      <c r="AL16" s="76">
        <v>15.65</v>
      </c>
      <c r="AM16" s="76">
        <v>1.79</v>
      </c>
      <c r="AN16" s="77">
        <v>0.26800000000000002</v>
      </c>
      <c r="AO16" s="77">
        <v>0.26</v>
      </c>
      <c r="AP16" s="77">
        <v>0.20599999999999999</v>
      </c>
      <c r="AQ16" s="77">
        <v>8.6999999999999994E-2</v>
      </c>
      <c r="AR16" s="77">
        <v>0.02</v>
      </c>
      <c r="AS16" s="77">
        <v>1E-3</v>
      </c>
      <c r="AT16" s="77">
        <v>1E-3</v>
      </c>
      <c r="AU16" s="77">
        <v>1E-3</v>
      </c>
      <c r="AV16" s="77">
        <v>8.9999999999999993E-3</v>
      </c>
      <c r="AW16" s="76">
        <v>0.33600000000000002</v>
      </c>
      <c r="AX16" s="76">
        <v>0.30199999999999999</v>
      </c>
      <c r="AY16" s="76">
        <v>0.25800000000000001</v>
      </c>
      <c r="AZ16" s="76">
        <v>0.16900000000000001</v>
      </c>
      <c r="BA16" s="76">
        <v>0.127</v>
      </c>
      <c r="BB16" s="76">
        <v>8.4000000000000005E-2</v>
      </c>
      <c r="BC16" s="76">
        <v>6.7000000000000004E-2</v>
      </c>
      <c r="BD16" s="76">
        <v>6.95</v>
      </c>
      <c r="BE16" s="76">
        <v>4.87</v>
      </c>
      <c r="BF16" s="76">
        <v>6.8</v>
      </c>
      <c r="BG16" s="76">
        <v>13.44</v>
      </c>
      <c r="BH16" s="76">
        <v>22.6</v>
      </c>
    </row>
    <row r="17" spans="1:60" x14ac:dyDescent="0.2">
      <c r="A17" s="71">
        <v>14</v>
      </c>
      <c r="B17" s="72">
        <v>68.5</v>
      </c>
      <c r="C17" s="73">
        <v>73.599999999999994</v>
      </c>
      <c r="D17" s="78">
        <v>49</v>
      </c>
      <c r="E17" s="78">
        <v>52.6</v>
      </c>
      <c r="F17" s="78">
        <v>55.3</v>
      </c>
      <c r="G17" s="78">
        <v>59.3</v>
      </c>
      <c r="H17" s="78">
        <v>67.8</v>
      </c>
      <c r="I17" s="78">
        <v>71.8</v>
      </c>
      <c r="J17" s="78">
        <v>79.3</v>
      </c>
      <c r="K17" s="78">
        <v>83.3</v>
      </c>
      <c r="L17" s="78">
        <v>66.099999999999994</v>
      </c>
      <c r="M17" s="78">
        <v>71</v>
      </c>
      <c r="N17" s="78">
        <v>45.9</v>
      </c>
      <c r="O17" s="73">
        <v>49.3</v>
      </c>
      <c r="P17" s="73">
        <v>125.5</v>
      </c>
      <c r="Q17" s="73">
        <v>133.19999999999999</v>
      </c>
      <c r="R17" s="73">
        <v>0</v>
      </c>
      <c r="S17" s="73">
        <v>0</v>
      </c>
      <c r="T17" s="73">
        <v>109.9</v>
      </c>
      <c r="U17" s="73">
        <v>116.5</v>
      </c>
      <c r="V17" s="73">
        <v>99.5</v>
      </c>
      <c r="W17" s="73">
        <v>165.3</v>
      </c>
      <c r="X17" s="73">
        <v>91.2</v>
      </c>
      <c r="Y17" s="73">
        <v>96.4</v>
      </c>
      <c r="Z17" s="73">
        <v>0</v>
      </c>
      <c r="AA17" s="73">
        <v>0</v>
      </c>
      <c r="AB17" s="74">
        <v>58.99</v>
      </c>
      <c r="AC17" s="75">
        <v>0.75</v>
      </c>
      <c r="AD17" s="76">
        <v>0.05</v>
      </c>
      <c r="AE17" s="76">
        <v>4.3</v>
      </c>
      <c r="AF17" s="76">
        <v>1.6</v>
      </c>
      <c r="AG17" s="76">
        <v>4.87</v>
      </c>
      <c r="AH17" s="76">
        <v>6.95</v>
      </c>
      <c r="AI17" s="76">
        <v>0.69</v>
      </c>
      <c r="AJ17" s="76">
        <v>5.31</v>
      </c>
      <c r="AK17" s="76">
        <v>12.63</v>
      </c>
      <c r="AL17" s="76">
        <v>15.65</v>
      </c>
      <c r="AM17" s="76">
        <v>1.79</v>
      </c>
      <c r="AN17" s="77">
        <v>0.26800000000000002</v>
      </c>
      <c r="AO17" s="77">
        <v>0.26</v>
      </c>
      <c r="AP17" s="77">
        <v>0.20599999999999999</v>
      </c>
      <c r="AQ17" s="77">
        <v>8.6999999999999994E-2</v>
      </c>
      <c r="AR17" s="77">
        <v>0.02</v>
      </c>
      <c r="AS17" s="77">
        <v>1E-3</v>
      </c>
      <c r="AT17" s="77">
        <v>1E-3</v>
      </c>
      <c r="AU17" s="77">
        <v>1E-3</v>
      </c>
      <c r="AV17" s="77">
        <v>8.9999999999999993E-3</v>
      </c>
      <c r="AW17" s="76">
        <v>0.33600000000000002</v>
      </c>
      <c r="AX17" s="76">
        <v>0.30199999999999999</v>
      </c>
      <c r="AY17" s="76">
        <v>0.25800000000000001</v>
      </c>
      <c r="AZ17" s="76">
        <v>0.16900000000000001</v>
      </c>
      <c r="BA17" s="76">
        <v>0.127</v>
      </c>
      <c r="BB17" s="76">
        <v>8.4000000000000005E-2</v>
      </c>
      <c r="BC17" s="76">
        <v>6.7000000000000004E-2</v>
      </c>
      <c r="BD17" s="76">
        <v>6.95</v>
      </c>
      <c r="BE17" s="76">
        <v>4.87</v>
      </c>
      <c r="BF17" s="76">
        <v>6.8</v>
      </c>
      <c r="BG17" s="76">
        <v>13.44</v>
      </c>
      <c r="BH17" s="76">
        <v>22.6</v>
      </c>
    </row>
    <row r="18" spans="1:60" x14ac:dyDescent="0.2">
      <c r="A18" s="71">
        <v>15</v>
      </c>
      <c r="B18" s="72">
        <v>68.5</v>
      </c>
      <c r="C18" s="73">
        <v>73.599999999999994</v>
      </c>
      <c r="D18" s="78">
        <v>49</v>
      </c>
      <c r="E18" s="78">
        <v>52.6</v>
      </c>
      <c r="F18" s="78">
        <v>55.3</v>
      </c>
      <c r="G18" s="78">
        <v>59.3</v>
      </c>
      <c r="H18" s="78">
        <v>67.8</v>
      </c>
      <c r="I18" s="78">
        <v>71.8</v>
      </c>
      <c r="J18" s="78">
        <v>79.3</v>
      </c>
      <c r="K18" s="78">
        <v>83.3</v>
      </c>
      <c r="L18" s="78">
        <v>66.099999999999994</v>
      </c>
      <c r="M18" s="78">
        <v>71</v>
      </c>
      <c r="N18" s="78">
        <v>45.9</v>
      </c>
      <c r="O18" s="73">
        <v>49.3</v>
      </c>
      <c r="P18" s="73">
        <v>125.5</v>
      </c>
      <c r="Q18" s="73">
        <v>133.19999999999999</v>
      </c>
      <c r="R18" s="73">
        <v>0</v>
      </c>
      <c r="S18" s="73">
        <v>0</v>
      </c>
      <c r="T18" s="73">
        <v>109.9</v>
      </c>
      <c r="U18" s="73">
        <v>116.5</v>
      </c>
      <c r="V18" s="73">
        <v>99.5</v>
      </c>
      <c r="W18" s="73">
        <v>165.3</v>
      </c>
      <c r="X18" s="73">
        <v>91.2</v>
      </c>
      <c r="Y18" s="73">
        <v>96.4</v>
      </c>
      <c r="Z18" s="73">
        <v>0</v>
      </c>
      <c r="AA18" s="73">
        <v>0</v>
      </c>
      <c r="AB18" s="74">
        <v>58.99</v>
      </c>
      <c r="AC18" s="75">
        <v>0.75</v>
      </c>
      <c r="AD18" s="76">
        <v>0.05</v>
      </c>
      <c r="AE18" s="76">
        <v>4.3</v>
      </c>
      <c r="AF18" s="76">
        <v>1.6</v>
      </c>
      <c r="AG18" s="76">
        <v>4.87</v>
      </c>
      <c r="AH18" s="76">
        <v>6.95</v>
      </c>
      <c r="AI18" s="76">
        <v>0.69</v>
      </c>
      <c r="AJ18" s="76">
        <v>5.31</v>
      </c>
      <c r="AK18" s="76">
        <v>12.63</v>
      </c>
      <c r="AL18" s="76">
        <v>15.65</v>
      </c>
      <c r="AM18" s="76">
        <v>1.79</v>
      </c>
      <c r="AN18" s="77">
        <v>0.26800000000000002</v>
      </c>
      <c r="AO18" s="77">
        <v>0.26</v>
      </c>
      <c r="AP18" s="77">
        <v>0.20599999999999999</v>
      </c>
      <c r="AQ18" s="77">
        <v>8.6999999999999994E-2</v>
      </c>
      <c r="AR18" s="77">
        <v>0.02</v>
      </c>
      <c r="AS18" s="77">
        <v>1E-3</v>
      </c>
      <c r="AT18" s="77">
        <v>1E-3</v>
      </c>
      <c r="AU18" s="77">
        <v>1E-3</v>
      </c>
      <c r="AV18" s="77">
        <v>8.9999999999999993E-3</v>
      </c>
      <c r="AW18" s="76">
        <v>0.33600000000000002</v>
      </c>
      <c r="AX18" s="76">
        <v>0.30199999999999999</v>
      </c>
      <c r="AY18" s="76">
        <v>0.25800000000000001</v>
      </c>
      <c r="AZ18" s="76">
        <v>0.16900000000000001</v>
      </c>
      <c r="BA18" s="76">
        <v>0.127</v>
      </c>
      <c r="BB18" s="76">
        <v>8.4000000000000005E-2</v>
      </c>
      <c r="BC18" s="76">
        <v>6.7000000000000004E-2</v>
      </c>
      <c r="BD18" s="76">
        <v>6.95</v>
      </c>
      <c r="BE18" s="76">
        <v>4.87</v>
      </c>
      <c r="BF18" s="76">
        <v>6.8</v>
      </c>
      <c r="BG18" s="76">
        <v>13.44</v>
      </c>
      <c r="BH18" s="76">
        <v>22.6</v>
      </c>
    </row>
    <row r="19" spans="1:60" x14ac:dyDescent="0.2">
      <c r="A19" s="71">
        <v>16</v>
      </c>
      <c r="B19" s="72">
        <v>68.5</v>
      </c>
      <c r="C19" s="73">
        <v>73.599999999999994</v>
      </c>
      <c r="D19" s="78">
        <v>49</v>
      </c>
      <c r="E19" s="78">
        <v>52.6</v>
      </c>
      <c r="F19" s="78">
        <v>55.3</v>
      </c>
      <c r="G19" s="78">
        <v>59.3</v>
      </c>
      <c r="H19" s="78">
        <v>67.8</v>
      </c>
      <c r="I19" s="78">
        <v>71.8</v>
      </c>
      <c r="J19" s="78">
        <v>79.3</v>
      </c>
      <c r="K19" s="78">
        <v>83.3</v>
      </c>
      <c r="L19" s="78">
        <v>66.099999999999994</v>
      </c>
      <c r="M19" s="78">
        <v>71</v>
      </c>
      <c r="N19" s="78">
        <v>45.9</v>
      </c>
      <c r="O19" s="73">
        <v>49.3</v>
      </c>
      <c r="P19" s="73">
        <v>125.5</v>
      </c>
      <c r="Q19" s="73">
        <v>133.19999999999999</v>
      </c>
      <c r="R19" s="73">
        <v>0</v>
      </c>
      <c r="S19" s="73">
        <v>0</v>
      </c>
      <c r="T19" s="73">
        <v>109.9</v>
      </c>
      <c r="U19" s="73">
        <v>116.5</v>
      </c>
      <c r="V19" s="73">
        <v>99.5</v>
      </c>
      <c r="W19" s="73">
        <v>165.3</v>
      </c>
      <c r="X19" s="73">
        <v>91.2</v>
      </c>
      <c r="Y19" s="73">
        <v>96.4</v>
      </c>
      <c r="Z19" s="73">
        <v>0</v>
      </c>
      <c r="AA19" s="73">
        <v>0</v>
      </c>
      <c r="AB19" s="74">
        <v>61.29</v>
      </c>
      <c r="AC19" s="75">
        <v>0.75</v>
      </c>
      <c r="AD19" s="76">
        <v>0.05</v>
      </c>
      <c r="AE19" s="76">
        <v>4.3</v>
      </c>
      <c r="AF19" s="76">
        <v>1.6</v>
      </c>
      <c r="AG19" s="76">
        <v>4.87</v>
      </c>
      <c r="AH19" s="76">
        <v>6.95</v>
      </c>
      <c r="AI19" s="76">
        <v>0.69</v>
      </c>
      <c r="AJ19" s="76">
        <v>5.31</v>
      </c>
      <c r="AK19" s="76">
        <v>12.63</v>
      </c>
      <c r="AL19" s="76">
        <v>15.65</v>
      </c>
      <c r="AM19" s="76">
        <v>1.79</v>
      </c>
      <c r="AN19" s="77">
        <v>0.249</v>
      </c>
      <c r="AO19" s="77">
        <v>0.23799999999999999</v>
      </c>
      <c r="AP19" s="77">
        <v>0.18099999999999999</v>
      </c>
      <c r="AQ19" s="77">
        <v>9.2999999999999999E-2</v>
      </c>
      <c r="AR19" s="77">
        <v>3.6999999999999998E-2</v>
      </c>
      <c r="AS19" s="77">
        <v>5.0000000000000001E-3</v>
      </c>
      <c r="AT19" s="77">
        <v>5.0000000000000001E-3</v>
      </c>
      <c r="AU19" s="77">
        <v>6.0000000000000001E-3</v>
      </c>
      <c r="AV19" s="77">
        <v>1.0999999999999999E-2</v>
      </c>
      <c r="AW19" s="76">
        <v>0.33600000000000002</v>
      </c>
      <c r="AX19" s="76">
        <v>0.30199999999999999</v>
      </c>
      <c r="AY19" s="76">
        <v>0.25800000000000001</v>
      </c>
      <c r="AZ19" s="76">
        <v>0.16900000000000001</v>
      </c>
      <c r="BA19" s="76">
        <v>0.127</v>
      </c>
      <c r="BB19" s="76">
        <v>8.4000000000000005E-2</v>
      </c>
      <c r="BC19" s="76">
        <v>6.7000000000000004E-2</v>
      </c>
      <c r="BD19" s="76">
        <v>6.95</v>
      </c>
      <c r="BE19" s="76">
        <v>4.87</v>
      </c>
      <c r="BF19" s="76">
        <v>6.8</v>
      </c>
      <c r="BG19" s="76">
        <v>13.44</v>
      </c>
      <c r="BH19" s="76">
        <v>22.6</v>
      </c>
    </row>
    <row r="20" spans="1:60" x14ac:dyDescent="0.2">
      <c r="A20" s="71">
        <v>17</v>
      </c>
      <c r="B20" s="72">
        <v>68.5</v>
      </c>
      <c r="C20" s="73">
        <v>73.599999999999994</v>
      </c>
      <c r="D20" s="78">
        <v>49</v>
      </c>
      <c r="E20" s="78">
        <v>52.6</v>
      </c>
      <c r="F20" s="78">
        <v>55.3</v>
      </c>
      <c r="G20" s="78">
        <v>59.3</v>
      </c>
      <c r="H20" s="78">
        <v>67.8</v>
      </c>
      <c r="I20" s="78">
        <v>71.8</v>
      </c>
      <c r="J20" s="78">
        <v>79.3</v>
      </c>
      <c r="K20" s="78">
        <v>83.3</v>
      </c>
      <c r="L20" s="78">
        <v>66.099999999999994</v>
      </c>
      <c r="M20" s="78">
        <v>71</v>
      </c>
      <c r="N20" s="78">
        <v>45.9</v>
      </c>
      <c r="O20" s="73">
        <v>49.3</v>
      </c>
      <c r="P20" s="73">
        <v>125.5</v>
      </c>
      <c r="Q20" s="73">
        <v>133.19999999999999</v>
      </c>
      <c r="R20" s="73">
        <v>0</v>
      </c>
      <c r="S20" s="73">
        <v>0</v>
      </c>
      <c r="T20" s="73">
        <v>109.9</v>
      </c>
      <c r="U20" s="73">
        <v>116.5</v>
      </c>
      <c r="V20" s="73">
        <v>99.5</v>
      </c>
      <c r="W20" s="73">
        <v>165.3</v>
      </c>
      <c r="X20" s="73">
        <v>91.2</v>
      </c>
      <c r="Y20" s="73">
        <v>96.4</v>
      </c>
      <c r="Z20" s="73">
        <v>0</v>
      </c>
      <c r="AA20" s="73">
        <v>0</v>
      </c>
      <c r="AB20" s="74">
        <v>61.29</v>
      </c>
      <c r="AC20" s="75">
        <v>0.75</v>
      </c>
      <c r="AD20" s="76">
        <v>0.05</v>
      </c>
      <c r="AE20" s="76">
        <v>4.3</v>
      </c>
      <c r="AF20" s="76">
        <v>1.6</v>
      </c>
      <c r="AG20" s="76">
        <v>4.87</v>
      </c>
      <c r="AH20" s="76">
        <v>6.95</v>
      </c>
      <c r="AI20" s="76">
        <v>0.69</v>
      </c>
      <c r="AJ20" s="76">
        <v>5.31</v>
      </c>
      <c r="AK20" s="76">
        <v>12.63</v>
      </c>
      <c r="AL20" s="76">
        <v>15.65</v>
      </c>
      <c r="AM20" s="76">
        <v>1.79</v>
      </c>
      <c r="AN20" s="77">
        <v>0.249</v>
      </c>
      <c r="AO20" s="77">
        <v>0.23799999999999999</v>
      </c>
      <c r="AP20" s="77">
        <v>0.18099999999999999</v>
      </c>
      <c r="AQ20" s="77">
        <v>9.2999999999999999E-2</v>
      </c>
      <c r="AR20" s="77">
        <v>3.6999999999999998E-2</v>
      </c>
      <c r="AS20" s="77">
        <v>5.0000000000000001E-3</v>
      </c>
      <c r="AT20" s="77">
        <v>5.0000000000000001E-3</v>
      </c>
      <c r="AU20" s="77">
        <v>6.0000000000000001E-3</v>
      </c>
      <c r="AV20" s="77">
        <v>1.0999999999999999E-2</v>
      </c>
      <c r="AW20" s="76">
        <v>0.33600000000000002</v>
      </c>
      <c r="AX20" s="76">
        <v>0.30199999999999999</v>
      </c>
      <c r="AY20" s="76">
        <v>0.25800000000000001</v>
      </c>
      <c r="AZ20" s="76">
        <v>0.16900000000000001</v>
      </c>
      <c r="BA20" s="76">
        <v>0.127</v>
      </c>
      <c r="BB20" s="76">
        <v>8.4000000000000005E-2</v>
      </c>
      <c r="BC20" s="76">
        <v>6.7000000000000004E-2</v>
      </c>
      <c r="BD20" s="76">
        <v>6.95</v>
      </c>
      <c r="BE20" s="76">
        <v>4.87</v>
      </c>
      <c r="BF20" s="76">
        <v>6.8</v>
      </c>
      <c r="BG20" s="76">
        <v>13.44</v>
      </c>
      <c r="BH20" s="76">
        <v>22.6</v>
      </c>
    </row>
    <row r="21" spans="1:60" x14ac:dyDescent="0.2">
      <c r="A21" s="71">
        <v>18</v>
      </c>
      <c r="B21" s="72">
        <v>68.5</v>
      </c>
      <c r="C21" s="73">
        <v>73.599999999999994</v>
      </c>
      <c r="D21" s="78">
        <v>49</v>
      </c>
      <c r="E21" s="78">
        <v>52.6</v>
      </c>
      <c r="F21" s="78">
        <v>55.3</v>
      </c>
      <c r="G21" s="78">
        <v>59.3</v>
      </c>
      <c r="H21" s="78">
        <v>67.8</v>
      </c>
      <c r="I21" s="78">
        <v>71.8</v>
      </c>
      <c r="J21" s="78">
        <v>79.3</v>
      </c>
      <c r="K21" s="78">
        <v>83.3</v>
      </c>
      <c r="L21" s="78">
        <v>66.099999999999994</v>
      </c>
      <c r="M21" s="78">
        <v>71</v>
      </c>
      <c r="N21" s="78">
        <v>45.9</v>
      </c>
      <c r="O21" s="73">
        <v>49.3</v>
      </c>
      <c r="P21" s="73">
        <v>125.5</v>
      </c>
      <c r="Q21" s="73">
        <v>133.19999999999999</v>
      </c>
      <c r="R21" s="73">
        <v>0</v>
      </c>
      <c r="S21" s="73">
        <v>0</v>
      </c>
      <c r="T21" s="73">
        <v>109.9</v>
      </c>
      <c r="U21" s="73">
        <v>116.5</v>
      </c>
      <c r="V21" s="73">
        <v>99.5</v>
      </c>
      <c r="W21" s="73">
        <v>165.3</v>
      </c>
      <c r="X21" s="73">
        <v>91.2</v>
      </c>
      <c r="Y21" s="73">
        <v>96.4</v>
      </c>
      <c r="Z21" s="73">
        <v>0</v>
      </c>
      <c r="AA21" s="73">
        <v>0</v>
      </c>
      <c r="AB21" s="74">
        <v>61.29</v>
      </c>
      <c r="AC21" s="75">
        <v>0.75</v>
      </c>
      <c r="AD21" s="76">
        <v>0.05</v>
      </c>
      <c r="AE21" s="76">
        <v>4.3</v>
      </c>
      <c r="AF21" s="76">
        <v>1.6</v>
      </c>
      <c r="AG21" s="76">
        <v>4.87</v>
      </c>
      <c r="AH21" s="76">
        <v>6.95</v>
      </c>
      <c r="AI21" s="76">
        <v>0.69</v>
      </c>
      <c r="AJ21" s="76">
        <v>5.31</v>
      </c>
      <c r="AK21" s="76">
        <v>12.63</v>
      </c>
      <c r="AL21" s="76">
        <v>15.65</v>
      </c>
      <c r="AM21" s="76">
        <v>1.79</v>
      </c>
      <c r="AN21" s="77">
        <v>0.249</v>
      </c>
      <c r="AO21" s="77">
        <v>0.23799999999999999</v>
      </c>
      <c r="AP21" s="77">
        <v>0.18099999999999999</v>
      </c>
      <c r="AQ21" s="77">
        <v>9.2999999999999999E-2</v>
      </c>
      <c r="AR21" s="77">
        <v>3.6999999999999998E-2</v>
      </c>
      <c r="AS21" s="77">
        <v>5.0000000000000001E-3</v>
      </c>
      <c r="AT21" s="77">
        <v>5.0000000000000001E-3</v>
      </c>
      <c r="AU21" s="77">
        <v>6.0000000000000001E-3</v>
      </c>
      <c r="AV21" s="77">
        <v>1.0999999999999999E-2</v>
      </c>
      <c r="AW21" s="76">
        <v>0.33600000000000002</v>
      </c>
      <c r="AX21" s="76">
        <v>0.30199999999999999</v>
      </c>
      <c r="AY21" s="76">
        <v>0.25800000000000001</v>
      </c>
      <c r="AZ21" s="76">
        <v>0.16900000000000001</v>
      </c>
      <c r="BA21" s="76">
        <v>0.127</v>
      </c>
      <c r="BB21" s="76">
        <v>8.4000000000000005E-2</v>
      </c>
      <c r="BC21" s="76">
        <v>6.7000000000000004E-2</v>
      </c>
      <c r="BD21" s="76">
        <v>6.95</v>
      </c>
      <c r="BE21" s="76">
        <v>4.87</v>
      </c>
      <c r="BF21" s="76">
        <v>6.8</v>
      </c>
      <c r="BG21" s="76">
        <v>13.44</v>
      </c>
      <c r="BH21" s="76">
        <v>22.6</v>
      </c>
    </row>
    <row r="22" spans="1:60" x14ac:dyDescent="0.2">
      <c r="A22" s="71">
        <v>19</v>
      </c>
      <c r="B22" s="72">
        <v>250.9</v>
      </c>
      <c r="C22" s="73">
        <v>269.7</v>
      </c>
      <c r="D22" s="43">
        <v>152.80000000000001</v>
      </c>
      <c r="E22" s="43">
        <v>164.2</v>
      </c>
      <c r="F22" s="43">
        <v>171.2</v>
      </c>
      <c r="G22" s="43">
        <v>183.9</v>
      </c>
      <c r="H22" s="43">
        <v>204.5</v>
      </c>
      <c r="I22" s="43">
        <v>217.2</v>
      </c>
      <c r="J22" s="43">
        <v>235.3</v>
      </c>
      <c r="K22" s="43">
        <v>248</v>
      </c>
      <c r="L22" s="43">
        <v>237.8</v>
      </c>
      <c r="M22" s="43">
        <v>255.6</v>
      </c>
      <c r="N22" s="43">
        <v>146.6</v>
      </c>
      <c r="O22" s="44">
        <v>157.6</v>
      </c>
      <c r="P22" s="73">
        <v>191.6</v>
      </c>
      <c r="Q22" s="73">
        <v>201.7</v>
      </c>
      <c r="R22" s="73">
        <v>185.6</v>
      </c>
      <c r="S22" s="73">
        <v>195.2</v>
      </c>
      <c r="T22" s="73">
        <v>171.4</v>
      </c>
      <c r="U22" s="73">
        <v>180</v>
      </c>
      <c r="V22" s="73">
        <v>157.80000000000001</v>
      </c>
      <c r="W22" s="73">
        <v>165.4</v>
      </c>
      <c r="X22" s="73">
        <v>147</v>
      </c>
      <c r="Y22" s="73">
        <v>153.80000000000001</v>
      </c>
      <c r="Z22" s="73">
        <v>141.5</v>
      </c>
      <c r="AA22" s="73">
        <v>147.9</v>
      </c>
      <c r="AB22" s="74">
        <v>61.29</v>
      </c>
      <c r="AC22" s="75">
        <v>0.75</v>
      </c>
      <c r="AD22" s="76">
        <v>0.05</v>
      </c>
      <c r="AE22" s="76">
        <v>4.3</v>
      </c>
      <c r="AF22" s="76">
        <v>1.6</v>
      </c>
      <c r="AG22" s="76">
        <v>4.87</v>
      </c>
      <c r="AH22" s="76">
        <v>6.95</v>
      </c>
      <c r="AI22" s="76">
        <v>0.69</v>
      </c>
      <c r="AJ22" s="76">
        <v>5.31</v>
      </c>
      <c r="AK22" s="76">
        <v>12.63</v>
      </c>
      <c r="AL22" s="76">
        <v>15.65</v>
      </c>
      <c r="AM22" s="76">
        <v>1.79</v>
      </c>
      <c r="AN22" s="77">
        <v>0.249</v>
      </c>
      <c r="AO22" s="77">
        <v>0.23799999999999999</v>
      </c>
      <c r="AP22" s="77">
        <v>0.18099999999999999</v>
      </c>
      <c r="AQ22" s="77">
        <v>9.2999999999999999E-2</v>
      </c>
      <c r="AR22" s="77">
        <v>3.6999999999999998E-2</v>
      </c>
      <c r="AS22" s="77">
        <v>5.0000000000000001E-3</v>
      </c>
      <c r="AT22" s="77">
        <v>5.0000000000000001E-3</v>
      </c>
      <c r="AU22" s="77">
        <v>6.0000000000000001E-3</v>
      </c>
      <c r="AV22" s="77">
        <v>1.0999999999999999E-2</v>
      </c>
      <c r="AW22" s="76">
        <v>0.33600000000000002</v>
      </c>
      <c r="AX22" s="76">
        <v>0.30199999999999999</v>
      </c>
      <c r="AY22" s="76">
        <v>0.25800000000000001</v>
      </c>
      <c r="AZ22" s="76">
        <v>0.16900000000000001</v>
      </c>
      <c r="BA22" s="76">
        <v>0.127</v>
      </c>
      <c r="BB22" s="76">
        <v>8.4000000000000005E-2</v>
      </c>
      <c r="BC22" s="76">
        <v>6.7000000000000004E-2</v>
      </c>
      <c r="BD22" s="76">
        <v>6.95</v>
      </c>
      <c r="BE22" s="76">
        <v>4.87</v>
      </c>
      <c r="BF22" s="76">
        <v>6.8</v>
      </c>
      <c r="BG22" s="76">
        <v>13.44</v>
      </c>
      <c r="BH22" s="76">
        <v>22.6</v>
      </c>
    </row>
    <row r="23" spans="1:60" x14ac:dyDescent="0.2">
      <c r="A23" s="71">
        <v>20</v>
      </c>
      <c r="B23" s="72">
        <v>250.9</v>
      </c>
      <c r="C23" s="73">
        <v>269.7</v>
      </c>
      <c r="D23" s="78">
        <v>152.80000000000001</v>
      </c>
      <c r="E23" s="78">
        <v>164.2</v>
      </c>
      <c r="F23" s="78">
        <v>171.2</v>
      </c>
      <c r="G23" s="78">
        <v>183.9</v>
      </c>
      <c r="H23" s="78">
        <v>204.5</v>
      </c>
      <c r="I23" s="78">
        <v>217.2</v>
      </c>
      <c r="J23" s="78">
        <v>235.3</v>
      </c>
      <c r="K23" s="78">
        <v>248</v>
      </c>
      <c r="L23" s="78">
        <v>237.8</v>
      </c>
      <c r="M23" s="78">
        <v>255.6</v>
      </c>
      <c r="N23" s="78">
        <v>146.6</v>
      </c>
      <c r="O23" s="73">
        <v>157.6</v>
      </c>
      <c r="P23" s="73">
        <v>191.6</v>
      </c>
      <c r="Q23" s="73">
        <v>201.7</v>
      </c>
      <c r="R23" s="73">
        <v>185.6</v>
      </c>
      <c r="S23" s="73">
        <v>195.2</v>
      </c>
      <c r="T23" s="73">
        <v>171.4</v>
      </c>
      <c r="U23" s="73">
        <v>180</v>
      </c>
      <c r="V23" s="73">
        <v>157.80000000000001</v>
      </c>
      <c r="W23" s="73">
        <v>165.4</v>
      </c>
      <c r="X23" s="73">
        <v>147</v>
      </c>
      <c r="Y23" s="73">
        <v>153.80000000000001</v>
      </c>
      <c r="Z23" s="73">
        <v>141.5</v>
      </c>
      <c r="AA23" s="73">
        <v>147.9</v>
      </c>
      <c r="AB23" s="74">
        <v>61.29</v>
      </c>
      <c r="AC23" s="75">
        <v>0.75</v>
      </c>
      <c r="AD23" s="76">
        <v>0.05</v>
      </c>
      <c r="AE23" s="76">
        <v>4.3</v>
      </c>
      <c r="AF23" s="76">
        <v>1.6</v>
      </c>
      <c r="AG23" s="76">
        <v>4.87</v>
      </c>
      <c r="AH23" s="76">
        <v>6.95</v>
      </c>
      <c r="AI23" s="76">
        <v>0.69</v>
      </c>
      <c r="AJ23" s="76">
        <v>5.31</v>
      </c>
      <c r="AK23" s="76">
        <v>12.63</v>
      </c>
      <c r="AL23" s="76">
        <v>15.65</v>
      </c>
      <c r="AM23" s="76">
        <v>1.79</v>
      </c>
      <c r="AN23" s="77">
        <v>0.249</v>
      </c>
      <c r="AO23" s="77">
        <v>0.23799999999999999</v>
      </c>
      <c r="AP23" s="77">
        <v>0.18099999999999999</v>
      </c>
      <c r="AQ23" s="77">
        <v>9.2999999999999999E-2</v>
      </c>
      <c r="AR23" s="77">
        <v>3.6999999999999998E-2</v>
      </c>
      <c r="AS23" s="77">
        <v>5.0000000000000001E-3</v>
      </c>
      <c r="AT23" s="77">
        <v>5.0000000000000001E-3</v>
      </c>
      <c r="AU23" s="77">
        <v>6.0000000000000001E-3</v>
      </c>
      <c r="AV23" s="77">
        <v>1.0999999999999999E-2</v>
      </c>
      <c r="AW23" s="76">
        <v>0.33600000000000002</v>
      </c>
      <c r="AX23" s="76">
        <v>0.30199999999999999</v>
      </c>
      <c r="AY23" s="76">
        <v>0.25800000000000001</v>
      </c>
      <c r="AZ23" s="76">
        <v>0.16900000000000001</v>
      </c>
      <c r="BA23" s="76">
        <v>0.127</v>
      </c>
      <c r="BB23" s="76">
        <v>8.4000000000000005E-2</v>
      </c>
      <c r="BC23" s="76">
        <v>6.7000000000000004E-2</v>
      </c>
      <c r="BD23" s="76">
        <v>6.95</v>
      </c>
      <c r="BE23" s="76">
        <v>4.87</v>
      </c>
      <c r="BF23" s="76">
        <v>6.8</v>
      </c>
      <c r="BG23" s="76">
        <v>13.44</v>
      </c>
      <c r="BH23" s="76">
        <v>22.6</v>
      </c>
    </row>
    <row r="24" spans="1:60" x14ac:dyDescent="0.2">
      <c r="A24" s="71">
        <v>21</v>
      </c>
      <c r="B24" s="72">
        <v>250.9</v>
      </c>
      <c r="C24" s="73">
        <v>269.7</v>
      </c>
      <c r="D24" s="78">
        <v>152.80000000000001</v>
      </c>
      <c r="E24" s="78">
        <v>164.2</v>
      </c>
      <c r="F24" s="78">
        <v>171.2</v>
      </c>
      <c r="G24" s="78">
        <v>183.9</v>
      </c>
      <c r="H24" s="78">
        <v>204.5</v>
      </c>
      <c r="I24" s="78">
        <v>217.2</v>
      </c>
      <c r="J24" s="78">
        <v>235.3</v>
      </c>
      <c r="K24" s="78">
        <v>248</v>
      </c>
      <c r="L24" s="78">
        <v>237.8</v>
      </c>
      <c r="M24" s="78">
        <v>255.6</v>
      </c>
      <c r="N24" s="78">
        <v>146.6</v>
      </c>
      <c r="O24" s="73">
        <v>157.6</v>
      </c>
      <c r="P24" s="73">
        <v>191.6</v>
      </c>
      <c r="Q24" s="73">
        <v>201.7</v>
      </c>
      <c r="R24" s="73">
        <v>185.6</v>
      </c>
      <c r="S24" s="73">
        <v>195.2</v>
      </c>
      <c r="T24" s="73">
        <v>171.4</v>
      </c>
      <c r="U24" s="73">
        <v>180</v>
      </c>
      <c r="V24" s="73">
        <v>157.80000000000001</v>
      </c>
      <c r="W24" s="73">
        <v>165.4</v>
      </c>
      <c r="X24" s="73">
        <v>147</v>
      </c>
      <c r="Y24" s="73">
        <v>153.80000000000001</v>
      </c>
      <c r="Z24" s="73">
        <v>141.5</v>
      </c>
      <c r="AA24" s="73">
        <v>147.9</v>
      </c>
      <c r="AB24" s="74">
        <v>59.82</v>
      </c>
      <c r="AC24" s="75">
        <v>0.75</v>
      </c>
      <c r="AD24" s="76">
        <v>0.14799999999999999</v>
      </c>
      <c r="AE24" s="76">
        <v>7.5</v>
      </c>
      <c r="AF24" s="76">
        <v>4.2</v>
      </c>
      <c r="AG24" s="76">
        <v>14.43</v>
      </c>
      <c r="AH24" s="76">
        <v>21.44</v>
      </c>
      <c r="AI24" s="76">
        <v>4.7</v>
      </c>
      <c r="AJ24" s="76">
        <v>6.51</v>
      </c>
      <c r="AK24" s="76">
        <v>18.100000000000001</v>
      </c>
      <c r="AL24" s="76">
        <v>19.7</v>
      </c>
      <c r="AM24" s="76">
        <v>11.63</v>
      </c>
      <c r="AN24" s="77">
        <v>0.72899999999999998</v>
      </c>
      <c r="AO24" s="77">
        <v>0.68400000000000005</v>
      </c>
      <c r="AP24" s="77">
        <v>0.45400000000000001</v>
      </c>
      <c r="AQ24" s="77">
        <v>0.21199999999999999</v>
      </c>
      <c r="AR24" s="77">
        <v>6.7000000000000004E-2</v>
      </c>
      <c r="AS24" s="77">
        <v>3.1E-2</v>
      </c>
      <c r="AT24" s="77">
        <v>5.8999999999999997E-2</v>
      </c>
      <c r="AU24" s="77">
        <v>5.7000000000000002E-2</v>
      </c>
      <c r="AV24" s="77">
        <v>0.54700000000000004</v>
      </c>
      <c r="AW24" s="76">
        <v>0.33600000000000002</v>
      </c>
      <c r="AX24" s="76">
        <v>0.30199999999999999</v>
      </c>
      <c r="AY24" s="76">
        <v>0.25800000000000001</v>
      </c>
      <c r="AZ24" s="76">
        <v>0.16900000000000001</v>
      </c>
      <c r="BA24" s="76">
        <v>0.127</v>
      </c>
      <c r="BB24" s="76">
        <v>8.4000000000000005E-2</v>
      </c>
      <c r="BC24" s="76">
        <v>6.7000000000000004E-2</v>
      </c>
      <c r="BD24" s="76">
        <v>35.020000000000003</v>
      </c>
      <c r="BE24" s="76">
        <v>23.32</v>
      </c>
      <c r="BF24" s="76">
        <v>6.8</v>
      </c>
      <c r="BG24" s="76">
        <v>14.88</v>
      </c>
      <c r="BH24" s="76">
        <v>31.11</v>
      </c>
    </row>
    <row r="25" spans="1:60" x14ac:dyDescent="0.2">
      <c r="A25" s="71">
        <v>22</v>
      </c>
      <c r="B25" s="72">
        <v>250.9</v>
      </c>
      <c r="C25" s="73">
        <v>269.7</v>
      </c>
      <c r="D25" s="78">
        <v>152.80000000000001</v>
      </c>
      <c r="E25" s="78">
        <v>164.2</v>
      </c>
      <c r="F25" s="78">
        <v>171.2</v>
      </c>
      <c r="G25" s="78">
        <v>183.9</v>
      </c>
      <c r="H25" s="78">
        <v>204.5</v>
      </c>
      <c r="I25" s="78">
        <v>217.2</v>
      </c>
      <c r="J25" s="78">
        <v>235.3</v>
      </c>
      <c r="K25" s="78">
        <v>248</v>
      </c>
      <c r="L25" s="78">
        <v>237.8</v>
      </c>
      <c r="M25" s="78">
        <v>255.6</v>
      </c>
      <c r="N25" s="78">
        <v>146.6</v>
      </c>
      <c r="O25" s="73">
        <v>157.6</v>
      </c>
      <c r="P25" s="73">
        <v>191.6</v>
      </c>
      <c r="Q25" s="73">
        <v>201.7</v>
      </c>
      <c r="R25" s="73">
        <v>185.6</v>
      </c>
      <c r="S25" s="73">
        <v>195.2</v>
      </c>
      <c r="T25" s="73">
        <v>171.4</v>
      </c>
      <c r="U25" s="73">
        <v>180</v>
      </c>
      <c r="V25" s="73">
        <v>157.80000000000001</v>
      </c>
      <c r="W25" s="73">
        <v>165.4</v>
      </c>
      <c r="X25" s="73">
        <v>147</v>
      </c>
      <c r="Y25" s="73">
        <v>153.80000000000001</v>
      </c>
      <c r="Z25" s="73">
        <v>141.5</v>
      </c>
      <c r="AA25" s="73">
        <v>147.9</v>
      </c>
      <c r="AB25" s="74">
        <v>61.08</v>
      </c>
      <c r="AC25" s="75">
        <v>0.75</v>
      </c>
      <c r="AD25" s="76">
        <v>0.152</v>
      </c>
      <c r="AE25" s="76">
        <v>7.5</v>
      </c>
      <c r="AF25" s="76">
        <v>4.2</v>
      </c>
      <c r="AG25" s="76">
        <v>14.43</v>
      </c>
      <c r="AH25" s="76">
        <v>21.44</v>
      </c>
      <c r="AI25" s="76">
        <v>4.7</v>
      </c>
      <c r="AJ25" s="76">
        <v>6.51</v>
      </c>
      <c r="AK25" s="76">
        <v>18.100000000000001</v>
      </c>
      <c r="AL25" s="76">
        <v>19.7</v>
      </c>
      <c r="AM25" s="76">
        <v>11.63</v>
      </c>
      <c r="AN25" s="77">
        <v>0.754</v>
      </c>
      <c r="AO25" s="77">
        <v>0.70699999999999996</v>
      </c>
      <c r="AP25" s="77">
        <v>0.46899999999999997</v>
      </c>
      <c r="AQ25" s="77">
        <v>0.219</v>
      </c>
      <c r="AR25" s="77">
        <v>6.9000000000000006E-2</v>
      </c>
      <c r="AS25" s="77">
        <v>3.3000000000000002E-2</v>
      </c>
      <c r="AT25" s="77">
        <v>6.0999999999999999E-2</v>
      </c>
      <c r="AU25" s="77">
        <v>0.06</v>
      </c>
      <c r="AV25" s="77">
        <v>0.57099999999999995</v>
      </c>
      <c r="AW25" s="76">
        <v>0.34799999999999998</v>
      </c>
      <c r="AX25" s="76">
        <v>0.312</v>
      </c>
      <c r="AY25" s="76">
        <v>0.26400000000000001</v>
      </c>
      <c r="AZ25" s="76">
        <v>0.17299999999999999</v>
      </c>
      <c r="BA25" s="76">
        <v>0.13</v>
      </c>
      <c r="BB25" s="76">
        <v>8.6999999999999994E-2</v>
      </c>
      <c r="BC25" s="76">
        <v>6.9000000000000006E-2</v>
      </c>
      <c r="BD25" s="76">
        <v>35.51</v>
      </c>
      <c r="BE25" s="76">
        <v>23.64</v>
      </c>
      <c r="BF25" s="76">
        <v>6.8</v>
      </c>
      <c r="BG25" s="76">
        <v>14.88</v>
      </c>
      <c r="BH25" s="76">
        <v>31.11</v>
      </c>
    </row>
    <row r="26" spans="1:60" x14ac:dyDescent="0.2">
      <c r="A26" s="71">
        <v>23</v>
      </c>
      <c r="B26" s="72">
        <v>250.9</v>
      </c>
      <c r="C26" s="73">
        <v>269.7</v>
      </c>
      <c r="D26" s="78">
        <v>152.80000000000001</v>
      </c>
      <c r="E26" s="78">
        <v>164.2</v>
      </c>
      <c r="F26" s="78">
        <v>171.2</v>
      </c>
      <c r="G26" s="78">
        <v>183.9</v>
      </c>
      <c r="H26" s="78">
        <v>204.5</v>
      </c>
      <c r="I26" s="78">
        <v>217.2</v>
      </c>
      <c r="J26" s="78">
        <v>235.3</v>
      </c>
      <c r="K26" s="78">
        <v>248</v>
      </c>
      <c r="L26" s="78">
        <v>237.8</v>
      </c>
      <c r="M26" s="78">
        <v>255.6</v>
      </c>
      <c r="N26" s="78">
        <v>146.6</v>
      </c>
      <c r="O26" s="73">
        <v>157.6</v>
      </c>
      <c r="P26" s="73">
        <v>191.6</v>
      </c>
      <c r="Q26" s="73">
        <v>201.7</v>
      </c>
      <c r="R26" s="73">
        <v>185.6</v>
      </c>
      <c r="S26" s="73">
        <v>195.2</v>
      </c>
      <c r="T26" s="73">
        <v>171.4</v>
      </c>
      <c r="U26" s="73">
        <v>180</v>
      </c>
      <c r="V26" s="73">
        <v>157.80000000000001</v>
      </c>
      <c r="W26" s="73">
        <v>165.4</v>
      </c>
      <c r="X26" s="73">
        <v>147</v>
      </c>
      <c r="Y26" s="73">
        <v>153.80000000000001</v>
      </c>
      <c r="Z26" s="73">
        <v>141.5</v>
      </c>
      <c r="AA26" s="73">
        <v>147.9</v>
      </c>
      <c r="AB26" s="74">
        <v>62.35</v>
      </c>
      <c r="AC26" s="75">
        <v>0.75</v>
      </c>
      <c r="AD26" s="76">
        <v>0.157</v>
      </c>
      <c r="AE26" s="76">
        <v>7.5</v>
      </c>
      <c r="AF26" s="76">
        <v>4.2</v>
      </c>
      <c r="AG26" s="76">
        <v>14.43</v>
      </c>
      <c r="AH26" s="76">
        <v>21.44</v>
      </c>
      <c r="AI26" s="76">
        <v>4.7</v>
      </c>
      <c r="AJ26" s="76">
        <v>6.51</v>
      </c>
      <c r="AK26" s="76">
        <v>18.100000000000001</v>
      </c>
      <c r="AL26" s="76">
        <v>19.7</v>
      </c>
      <c r="AM26" s="76">
        <v>11.63</v>
      </c>
      <c r="AN26" s="77">
        <v>0.78100000000000003</v>
      </c>
      <c r="AO26" s="77">
        <v>0.73299999999999998</v>
      </c>
      <c r="AP26" s="77">
        <v>0.48499999999999999</v>
      </c>
      <c r="AQ26" s="77">
        <v>0.22500000000000001</v>
      </c>
      <c r="AR26" s="77">
        <v>7.0999999999999994E-2</v>
      </c>
      <c r="AS26" s="77">
        <v>3.4000000000000002E-2</v>
      </c>
      <c r="AT26" s="77">
        <v>6.4000000000000001E-2</v>
      </c>
      <c r="AU26" s="77">
        <v>6.2E-2</v>
      </c>
      <c r="AV26" s="77">
        <v>0.59699999999999998</v>
      </c>
      <c r="AW26" s="76">
        <v>0.36099999999999999</v>
      </c>
      <c r="AX26" s="76">
        <v>0.32100000000000001</v>
      </c>
      <c r="AY26" s="76">
        <v>0.26900000000000002</v>
      </c>
      <c r="AZ26" s="76">
        <v>0.17699999999999999</v>
      </c>
      <c r="BA26" s="76">
        <v>0.13300000000000001</v>
      </c>
      <c r="BB26" s="76">
        <v>8.8999999999999996E-2</v>
      </c>
      <c r="BC26" s="76">
        <v>7.0999999999999994E-2</v>
      </c>
      <c r="BD26" s="76">
        <v>36.020000000000003</v>
      </c>
      <c r="BE26" s="76">
        <v>23.97</v>
      </c>
      <c r="BF26" s="76">
        <v>6.8</v>
      </c>
      <c r="BG26" s="76">
        <v>14.88</v>
      </c>
      <c r="BH26" s="76">
        <v>31.11</v>
      </c>
    </row>
    <row r="27" spans="1:60" x14ac:dyDescent="0.2">
      <c r="A27" s="71">
        <v>24</v>
      </c>
      <c r="B27" s="72">
        <v>250.9</v>
      </c>
      <c r="C27" s="73">
        <v>269.7</v>
      </c>
      <c r="D27" s="78">
        <v>152.80000000000001</v>
      </c>
      <c r="E27" s="78">
        <v>164.2</v>
      </c>
      <c r="F27" s="78">
        <v>171.2</v>
      </c>
      <c r="G27" s="78">
        <v>183.9</v>
      </c>
      <c r="H27" s="78">
        <v>204.5</v>
      </c>
      <c r="I27" s="78">
        <v>217.2</v>
      </c>
      <c r="J27" s="78">
        <v>235.3</v>
      </c>
      <c r="K27" s="78">
        <v>248</v>
      </c>
      <c r="L27" s="78">
        <v>237.8</v>
      </c>
      <c r="M27" s="78">
        <v>255.6</v>
      </c>
      <c r="N27" s="78">
        <v>146.6</v>
      </c>
      <c r="O27" s="73">
        <v>157.6</v>
      </c>
      <c r="P27" s="73">
        <v>191.6</v>
      </c>
      <c r="Q27" s="73">
        <v>201.7</v>
      </c>
      <c r="R27" s="73">
        <v>185.6</v>
      </c>
      <c r="S27" s="73">
        <v>195.2</v>
      </c>
      <c r="T27" s="73">
        <v>171.4</v>
      </c>
      <c r="U27" s="73">
        <v>180</v>
      </c>
      <c r="V27" s="73">
        <v>157.80000000000001</v>
      </c>
      <c r="W27" s="73">
        <v>165.4</v>
      </c>
      <c r="X27" s="73">
        <v>147</v>
      </c>
      <c r="Y27" s="73">
        <v>153.80000000000001</v>
      </c>
      <c r="Z27" s="73">
        <v>141.5</v>
      </c>
      <c r="AA27" s="73">
        <v>147.9</v>
      </c>
      <c r="AB27" s="74">
        <v>63.62</v>
      </c>
      <c r="AC27" s="75">
        <v>0.75</v>
      </c>
      <c r="AD27" s="76">
        <v>0.16200000000000001</v>
      </c>
      <c r="AE27" s="76">
        <v>7.5</v>
      </c>
      <c r="AF27" s="76">
        <v>4.2</v>
      </c>
      <c r="AG27" s="76">
        <v>14.43</v>
      </c>
      <c r="AH27" s="76">
        <v>21.44</v>
      </c>
      <c r="AI27" s="76">
        <v>4.7</v>
      </c>
      <c r="AJ27" s="76">
        <v>6.51</v>
      </c>
      <c r="AK27" s="76">
        <v>18.100000000000001</v>
      </c>
      <c r="AL27" s="76">
        <v>19.7</v>
      </c>
      <c r="AM27" s="76">
        <v>11.63</v>
      </c>
      <c r="AN27" s="77">
        <v>0.80900000000000005</v>
      </c>
      <c r="AO27" s="77">
        <v>0.75900000000000001</v>
      </c>
      <c r="AP27" s="77">
        <v>0.502</v>
      </c>
      <c r="AQ27" s="77">
        <v>0.23200000000000001</v>
      </c>
      <c r="AR27" s="77">
        <v>7.1999999999999995E-2</v>
      </c>
      <c r="AS27" s="77">
        <v>3.5000000000000003E-2</v>
      </c>
      <c r="AT27" s="77">
        <v>6.7000000000000004E-2</v>
      </c>
      <c r="AU27" s="77">
        <v>6.5000000000000002E-2</v>
      </c>
      <c r="AV27" s="77">
        <v>0.623</v>
      </c>
      <c r="AW27" s="76">
        <v>0.373</v>
      </c>
      <c r="AX27" s="76">
        <v>0.33</v>
      </c>
      <c r="AY27" s="76">
        <v>0.27500000000000002</v>
      </c>
      <c r="AZ27" s="76">
        <v>0.18099999999999999</v>
      </c>
      <c r="BA27" s="76">
        <v>0.13600000000000001</v>
      </c>
      <c r="BB27" s="76">
        <v>9.0999999999999998E-2</v>
      </c>
      <c r="BC27" s="76">
        <v>7.2999999999999995E-2</v>
      </c>
      <c r="BD27" s="76">
        <v>36.549999999999997</v>
      </c>
      <c r="BE27" s="76">
        <v>24.32</v>
      </c>
      <c r="BF27" s="76">
        <v>6.8</v>
      </c>
      <c r="BG27" s="76">
        <v>14.88</v>
      </c>
      <c r="BH27" s="76">
        <v>31.11</v>
      </c>
    </row>
    <row r="28" spans="1:60" x14ac:dyDescent="0.2">
      <c r="A28" s="71">
        <v>25</v>
      </c>
      <c r="B28" s="72">
        <v>250.9</v>
      </c>
      <c r="C28" s="73">
        <v>269.7</v>
      </c>
      <c r="D28" s="78">
        <v>152.80000000000001</v>
      </c>
      <c r="E28" s="78">
        <v>164.2</v>
      </c>
      <c r="F28" s="78">
        <v>171.2</v>
      </c>
      <c r="G28" s="78">
        <v>183.9</v>
      </c>
      <c r="H28" s="78">
        <v>204.5</v>
      </c>
      <c r="I28" s="78">
        <v>217.2</v>
      </c>
      <c r="J28" s="78">
        <v>235.3</v>
      </c>
      <c r="K28" s="78">
        <v>248</v>
      </c>
      <c r="L28" s="78">
        <v>237.8</v>
      </c>
      <c r="M28" s="78">
        <v>255.6</v>
      </c>
      <c r="N28" s="78">
        <v>146.6</v>
      </c>
      <c r="O28" s="73">
        <v>157.6</v>
      </c>
      <c r="P28" s="73">
        <v>191.6</v>
      </c>
      <c r="Q28" s="73">
        <v>201.7</v>
      </c>
      <c r="R28" s="73">
        <v>185.6</v>
      </c>
      <c r="S28" s="73">
        <v>195.2</v>
      </c>
      <c r="T28" s="73">
        <v>171.4</v>
      </c>
      <c r="U28" s="73">
        <v>180</v>
      </c>
      <c r="V28" s="73">
        <v>157.80000000000001</v>
      </c>
      <c r="W28" s="73">
        <v>165.4</v>
      </c>
      <c r="X28" s="73">
        <v>147</v>
      </c>
      <c r="Y28" s="73">
        <v>153.80000000000001</v>
      </c>
      <c r="Z28" s="73">
        <v>141.5</v>
      </c>
      <c r="AA28" s="73">
        <v>147.9</v>
      </c>
      <c r="AB28" s="74">
        <v>64.89</v>
      </c>
      <c r="AC28" s="75">
        <v>0.75</v>
      </c>
      <c r="AD28" s="76">
        <v>0.16700000000000001</v>
      </c>
      <c r="AE28" s="76">
        <v>7.5</v>
      </c>
      <c r="AF28" s="76">
        <v>4.2</v>
      </c>
      <c r="AG28" s="76">
        <v>14.43</v>
      </c>
      <c r="AH28" s="76">
        <v>21.44</v>
      </c>
      <c r="AI28" s="76">
        <v>4.7</v>
      </c>
      <c r="AJ28" s="76">
        <v>6.51</v>
      </c>
      <c r="AK28" s="76">
        <v>18.100000000000001</v>
      </c>
      <c r="AL28" s="76">
        <v>19.7</v>
      </c>
      <c r="AM28" s="76">
        <v>11.63</v>
      </c>
      <c r="AN28" s="77">
        <v>0.83899999999999997</v>
      </c>
      <c r="AO28" s="77">
        <v>0.78700000000000003</v>
      </c>
      <c r="AP28" s="77">
        <v>0.51900000000000002</v>
      </c>
      <c r="AQ28" s="77">
        <v>0.24</v>
      </c>
      <c r="AR28" s="77">
        <v>7.3999999999999996E-2</v>
      </c>
      <c r="AS28" s="77">
        <v>3.5999999999999997E-2</v>
      </c>
      <c r="AT28" s="77">
        <v>6.9000000000000006E-2</v>
      </c>
      <c r="AU28" s="77">
        <v>6.7000000000000004E-2</v>
      </c>
      <c r="AV28" s="77">
        <v>0.65100000000000002</v>
      </c>
      <c r="AW28" s="76">
        <v>0.38500000000000001</v>
      </c>
      <c r="AX28" s="76">
        <v>0.34</v>
      </c>
      <c r="AY28" s="76">
        <v>0.28000000000000003</v>
      </c>
      <c r="AZ28" s="76">
        <v>0.185</v>
      </c>
      <c r="BA28" s="76">
        <v>0.13900000000000001</v>
      </c>
      <c r="BB28" s="76">
        <v>9.2999999999999999E-2</v>
      </c>
      <c r="BC28" s="76">
        <v>7.4999999999999997E-2</v>
      </c>
      <c r="BD28" s="76">
        <v>37.1</v>
      </c>
      <c r="BE28" s="76">
        <v>24.68</v>
      </c>
      <c r="BF28" s="76">
        <v>6.8</v>
      </c>
      <c r="BG28" s="76">
        <v>14.88</v>
      </c>
      <c r="BH28" s="76">
        <v>31.11</v>
      </c>
    </row>
    <row r="29" spans="1:60" x14ac:dyDescent="0.2">
      <c r="A29" s="71">
        <v>26</v>
      </c>
      <c r="B29" s="72">
        <v>285</v>
      </c>
      <c r="C29" s="73">
        <v>306.39999999999998</v>
      </c>
      <c r="D29" s="43">
        <v>203.6</v>
      </c>
      <c r="E29" s="43">
        <v>218.9</v>
      </c>
      <c r="F29" s="43">
        <v>229.2</v>
      </c>
      <c r="G29" s="43">
        <v>246.1</v>
      </c>
      <c r="H29" s="43">
        <v>270.8</v>
      </c>
      <c r="I29" s="43">
        <v>287.7</v>
      </c>
      <c r="J29" s="43">
        <v>309.10000000000002</v>
      </c>
      <c r="K29" s="43">
        <v>326</v>
      </c>
      <c r="L29" s="43">
        <v>264.2</v>
      </c>
      <c r="M29" s="43">
        <v>284</v>
      </c>
      <c r="N29" s="43">
        <v>183.3</v>
      </c>
      <c r="O29" s="44">
        <v>197</v>
      </c>
      <c r="P29" s="73">
        <v>279.58</v>
      </c>
      <c r="Q29" s="73">
        <v>295.10000000000002</v>
      </c>
      <c r="R29" s="73">
        <v>270.10000000000002</v>
      </c>
      <c r="S29" s="73">
        <v>285</v>
      </c>
      <c r="T29" s="73">
        <v>248.3</v>
      </c>
      <c r="U29" s="73">
        <v>261.5</v>
      </c>
      <c r="V29" s="73">
        <v>227.5</v>
      </c>
      <c r="W29" s="73">
        <v>239.1</v>
      </c>
      <c r="X29" s="73">
        <v>210.8</v>
      </c>
      <c r="Y29" s="73">
        <v>221.2</v>
      </c>
      <c r="Z29" s="73">
        <v>202.4</v>
      </c>
      <c r="AA29" s="73">
        <v>212.2</v>
      </c>
      <c r="AB29" s="74">
        <v>66.16</v>
      </c>
      <c r="AC29" s="75">
        <v>0.75</v>
      </c>
      <c r="AD29" s="76">
        <v>0.17199999999999999</v>
      </c>
      <c r="AE29" s="76">
        <v>7.5</v>
      </c>
      <c r="AF29" s="76">
        <v>4.2</v>
      </c>
      <c r="AG29" s="76">
        <v>14.43</v>
      </c>
      <c r="AH29" s="76">
        <v>21.44</v>
      </c>
      <c r="AI29" s="76">
        <v>4.7</v>
      </c>
      <c r="AJ29" s="76">
        <v>6.51</v>
      </c>
      <c r="AK29" s="76">
        <v>18.100000000000001</v>
      </c>
      <c r="AL29" s="76">
        <v>26.9</v>
      </c>
      <c r="AM29" s="76">
        <v>11.63</v>
      </c>
      <c r="AN29" s="77">
        <v>0.87</v>
      </c>
      <c r="AO29" s="77">
        <v>0.81599999999999995</v>
      </c>
      <c r="AP29" s="77">
        <v>0.53800000000000003</v>
      </c>
      <c r="AQ29" s="77">
        <v>0.247</v>
      </c>
      <c r="AR29" s="77">
        <v>7.5999999999999998E-2</v>
      </c>
      <c r="AS29" s="77">
        <v>3.7999999999999999E-2</v>
      </c>
      <c r="AT29" s="77">
        <v>7.1999999999999995E-2</v>
      </c>
      <c r="AU29" s="77">
        <v>7.0000000000000007E-2</v>
      </c>
      <c r="AV29" s="77">
        <v>0.67900000000000005</v>
      </c>
      <c r="AW29" s="76">
        <v>0.39800000000000002</v>
      </c>
      <c r="AX29" s="76">
        <v>0.34899999999999998</v>
      </c>
      <c r="AY29" s="76">
        <v>0.28499999999999998</v>
      </c>
      <c r="AZ29" s="76">
        <v>0.188</v>
      </c>
      <c r="BA29" s="76">
        <v>0.14199999999999999</v>
      </c>
      <c r="BB29" s="76">
        <v>9.5000000000000001E-2</v>
      </c>
      <c r="BC29" s="76">
        <v>7.5999999999999998E-2</v>
      </c>
      <c r="BD29" s="76">
        <v>37.67</v>
      </c>
      <c r="BE29" s="76">
        <v>25.05</v>
      </c>
      <c r="BF29" s="76">
        <v>6.8</v>
      </c>
      <c r="BG29" s="76">
        <v>17.350000000000001</v>
      </c>
      <c r="BH29" s="76">
        <v>36.15</v>
      </c>
    </row>
    <row r="30" spans="1:60" x14ac:dyDescent="0.2">
      <c r="A30" s="71">
        <v>27</v>
      </c>
      <c r="B30" s="72">
        <v>285</v>
      </c>
      <c r="C30" s="73">
        <v>306.39999999999998</v>
      </c>
      <c r="D30" s="78">
        <v>203.6</v>
      </c>
      <c r="E30" s="78">
        <v>218.9</v>
      </c>
      <c r="F30" s="78">
        <v>229.2</v>
      </c>
      <c r="G30" s="78">
        <v>246.1</v>
      </c>
      <c r="H30" s="78">
        <v>270.8</v>
      </c>
      <c r="I30" s="78">
        <v>287.7</v>
      </c>
      <c r="J30" s="78">
        <v>309.10000000000002</v>
      </c>
      <c r="K30" s="78">
        <v>326</v>
      </c>
      <c r="L30" s="78">
        <v>264.2</v>
      </c>
      <c r="M30" s="78">
        <v>284</v>
      </c>
      <c r="N30" s="78">
        <v>183.3</v>
      </c>
      <c r="O30" s="73">
        <v>197</v>
      </c>
      <c r="P30" s="73">
        <v>279.58</v>
      </c>
      <c r="Q30" s="73">
        <v>295.10000000000002</v>
      </c>
      <c r="R30" s="73">
        <v>270.10000000000002</v>
      </c>
      <c r="S30" s="73">
        <v>285</v>
      </c>
      <c r="T30" s="73">
        <v>248.3</v>
      </c>
      <c r="U30" s="73">
        <v>261.5</v>
      </c>
      <c r="V30" s="73">
        <v>227.5</v>
      </c>
      <c r="W30" s="73">
        <v>239.1</v>
      </c>
      <c r="X30" s="73">
        <v>210.8</v>
      </c>
      <c r="Y30" s="73">
        <v>221.2</v>
      </c>
      <c r="Z30" s="73">
        <v>202.4</v>
      </c>
      <c r="AA30" s="73">
        <v>212.2</v>
      </c>
      <c r="AB30" s="74">
        <v>67.42</v>
      </c>
      <c r="AC30" s="75">
        <v>0.75</v>
      </c>
      <c r="AD30" s="76">
        <v>0.17699999999999999</v>
      </c>
      <c r="AE30" s="76">
        <v>7.5</v>
      </c>
      <c r="AF30" s="76">
        <v>4.2</v>
      </c>
      <c r="AG30" s="76">
        <v>14.43</v>
      </c>
      <c r="AH30" s="76">
        <v>21.44</v>
      </c>
      <c r="AI30" s="76">
        <v>4.7</v>
      </c>
      <c r="AJ30" s="76">
        <v>6.51</v>
      </c>
      <c r="AK30" s="76">
        <v>18.100000000000001</v>
      </c>
      <c r="AL30" s="76">
        <v>26.9</v>
      </c>
      <c r="AM30" s="76">
        <v>11.63</v>
      </c>
      <c r="AN30" s="77">
        <v>0.90300000000000002</v>
      </c>
      <c r="AO30" s="77">
        <v>0.84699999999999998</v>
      </c>
      <c r="AP30" s="77">
        <v>0.55700000000000005</v>
      </c>
      <c r="AQ30" s="77">
        <v>0.255</v>
      </c>
      <c r="AR30" s="77">
        <v>7.9000000000000001E-2</v>
      </c>
      <c r="AS30" s="77">
        <v>3.9E-2</v>
      </c>
      <c r="AT30" s="77">
        <v>7.4999999999999997E-2</v>
      </c>
      <c r="AU30" s="77">
        <v>7.2999999999999995E-2</v>
      </c>
      <c r="AV30" s="77">
        <v>0.70899999999999996</v>
      </c>
      <c r="AW30" s="76">
        <v>0.41</v>
      </c>
      <c r="AX30" s="76">
        <v>0.35799999999999998</v>
      </c>
      <c r="AY30" s="76">
        <v>0.28999999999999998</v>
      </c>
      <c r="AZ30" s="76">
        <v>0.192</v>
      </c>
      <c r="BA30" s="76">
        <v>0.14499999999999999</v>
      </c>
      <c r="BB30" s="76">
        <v>9.7000000000000003E-2</v>
      </c>
      <c r="BC30" s="76">
        <v>7.8E-2</v>
      </c>
      <c r="BD30" s="76">
        <v>38.26</v>
      </c>
      <c r="BE30" s="76">
        <v>25.44</v>
      </c>
      <c r="BF30" s="76">
        <v>6.8</v>
      </c>
      <c r="BG30" s="76">
        <v>17.350000000000001</v>
      </c>
      <c r="BH30" s="76">
        <v>36.15</v>
      </c>
    </row>
    <row r="31" spans="1:60" x14ac:dyDescent="0.2">
      <c r="A31" s="71">
        <v>28</v>
      </c>
      <c r="B31" s="72">
        <v>285</v>
      </c>
      <c r="C31" s="73">
        <v>306.39999999999998</v>
      </c>
      <c r="D31" s="78">
        <v>203.6</v>
      </c>
      <c r="E31" s="78">
        <v>218.9</v>
      </c>
      <c r="F31" s="78">
        <v>229.2</v>
      </c>
      <c r="G31" s="78">
        <v>246.1</v>
      </c>
      <c r="H31" s="78">
        <v>270.8</v>
      </c>
      <c r="I31" s="78">
        <v>287.7</v>
      </c>
      <c r="J31" s="78">
        <v>309.10000000000002</v>
      </c>
      <c r="K31" s="78">
        <v>326</v>
      </c>
      <c r="L31" s="78">
        <v>264.2</v>
      </c>
      <c r="M31" s="78">
        <v>284</v>
      </c>
      <c r="N31" s="78">
        <v>183.3</v>
      </c>
      <c r="O31" s="73">
        <v>197</v>
      </c>
      <c r="P31" s="73">
        <v>279.58</v>
      </c>
      <c r="Q31" s="73">
        <v>295.10000000000002</v>
      </c>
      <c r="R31" s="73">
        <v>270.10000000000002</v>
      </c>
      <c r="S31" s="73">
        <v>285</v>
      </c>
      <c r="T31" s="73">
        <v>248.3</v>
      </c>
      <c r="U31" s="73">
        <v>261.5</v>
      </c>
      <c r="V31" s="73">
        <v>227.5</v>
      </c>
      <c r="W31" s="73">
        <v>239.1</v>
      </c>
      <c r="X31" s="73">
        <v>210.8</v>
      </c>
      <c r="Y31" s="73">
        <v>221.2</v>
      </c>
      <c r="Z31" s="73">
        <v>202.4</v>
      </c>
      <c r="AA31" s="73">
        <v>212.2</v>
      </c>
      <c r="AB31" s="74">
        <v>68.66</v>
      </c>
      <c r="AC31" s="75">
        <v>0.75</v>
      </c>
      <c r="AD31" s="76">
        <v>0.183</v>
      </c>
      <c r="AE31" s="76">
        <v>7.5</v>
      </c>
      <c r="AF31" s="76">
        <v>4.2</v>
      </c>
      <c r="AG31" s="76">
        <v>14.43</v>
      </c>
      <c r="AH31" s="76">
        <v>21.44</v>
      </c>
      <c r="AI31" s="76">
        <v>4.7</v>
      </c>
      <c r="AJ31" s="76">
        <v>6.51</v>
      </c>
      <c r="AK31" s="76">
        <v>18.100000000000001</v>
      </c>
      <c r="AL31" s="76">
        <v>26.9</v>
      </c>
      <c r="AM31" s="76">
        <v>11.63</v>
      </c>
      <c r="AN31" s="77">
        <v>0.93700000000000006</v>
      </c>
      <c r="AO31" s="77">
        <v>0.879</v>
      </c>
      <c r="AP31" s="77">
        <v>0.57699999999999996</v>
      </c>
      <c r="AQ31" s="77">
        <v>0.26400000000000001</v>
      </c>
      <c r="AR31" s="77">
        <v>8.1000000000000003E-2</v>
      </c>
      <c r="AS31" s="77">
        <v>0.04</v>
      </c>
      <c r="AT31" s="77">
        <v>7.8E-2</v>
      </c>
      <c r="AU31" s="77">
        <v>7.5999999999999998E-2</v>
      </c>
      <c r="AV31" s="77">
        <v>0.74</v>
      </c>
      <c r="AW31" s="76">
        <v>0.42299999999999999</v>
      </c>
      <c r="AX31" s="76">
        <v>0.36799999999999999</v>
      </c>
      <c r="AY31" s="76">
        <v>0.29599999999999999</v>
      </c>
      <c r="AZ31" s="76">
        <v>0.19500000000000001</v>
      </c>
      <c r="BA31" s="76">
        <v>0.14699999999999999</v>
      </c>
      <c r="BB31" s="76">
        <v>9.9000000000000005E-2</v>
      </c>
      <c r="BC31" s="76">
        <v>7.9000000000000001E-2</v>
      </c>
      <c r="BD31" s="76">
        <v>38.880000000000003</v>
      </c>
      <c r="BE31" s="76">
        <v>25.85</v>
      </c>
      <c r="BF31" s="76">
        <v>6.8</v>
      </c>
      <c r="BG31" s="76">
        <v>17.350000000000001</v>
      </c>
      <c r="BH31" s="76">
        <v>36.15</v>
      </c>
    </row>
    <row r="32" spans="1:60" x14ac:dyDescent="0.2">
      <c r="A32" s="71">
        <v>29</v>
      </c>
      <c r="B32" s="72">
        <v>285</v>
      </c>
      <c r="C32" s="73">
        <v>306.39999999999998</v>
      </c>
      <c r="D32" s="78">
        <v>203.6</v>
      </c>
      <c r="E32" s="78">
        <v>218.9</v>
      </c>
      <c r="F32" s="78">
        <v>229.2</v>
      </c>
      <c r="G32" s="78">
        <v>246.1</v>
      </c>
      <c r="H32" s="78">
        <v>270.8</v>
      </c>
      <c r="I32" s="78">
        <v>287.7</v>
      </c>
      <c r="J32" s="78">
        <v>309.10000000000002</v>
      </c>
      <c r="K32" s="78">
        <v>326</v>
      </c>
      <c r="L32" s="78">
        <v>264.2</v>
      </c>
      <c r="M32" s="78">
        <v>284</v>
      </c>
      <c r="N32" s="78">
        <v>183.3</v>
      </c>
      <c r="O32" s="73">
        <v>197</v>
      </c>
      <c r="P32" s="73">
        <v>279.58</v>
      </c>
      <c r="Q32" s="73">
        <v>295.10000000000002</v>
      </c>
      <c r="R32" s="73">
        <v>270.10000000000002</v>
      </c>
      <c r="S32" s="73">
        <v>285</v>
      </c>
      <c r="T32" s="73">
        <v>248.3</v>
      </c>
      <c r="U32" s="73">
        <v>261.5</v>
      </c>
      <c r="V32" s="73">
        <v>227.5</v>
      </c>
      <c r="W32" s="73">
        <v>239.1</v>
      </c>
      <c r="X32" s="73">
        <v>210.8</v>
      </c>
      <c r="Y32" s="73">
        <v>221.2</v>
      </c>
      <c r="Z32" s="73">
        <v>202.4</v>
      </c>
      <c r="AA32" s="73">
        <v>212.2</v>
      </c>
      <c r="AB32" s="74">
        <v>69.89</v>
      </c>
      <c r="AC32" s="75">
        <v>0.75</v>
      </c>
      <c r="AD32" s="76">
        <v>0.188</v>
      </c>
      <c r="AE32" s="76">
        <v>7.5</v>
      </c>
      <c r="AF32" s="76">
        <v>4.2</v>
      </c>
      <c r="AG32" s="76">
        <v>14.43</v>
      </c>
      <c r="AH32" s="76">
        <v>21.44</v>
      </c>
      <c r="AI32" s="76">
        <v>4.7</v>
      </c>
      <c r="AJ32" s="76">
        <v>6.51</v>
      </c>
      <c r="AK32" s="76">
        <v>18.100000000000001</v>
      </c>
      <c r="AL32" s="76">
        <v>26.9</v>
      </c>
      <c r="AM32" s="76">
        <v>11.63</v>
      </c>
      <c r="AN32" s="77">
        <v>0.97299999999999998</v>
      </c>
      <c r="AO32" s="77">
        <v>0.91300000000000003</v>
      </c>
      <c r="AP32" s="77">
        <v>0.59899999999999998</v>
      </c>
      <c r="AQ32" s="77">
        <v>0.27300000000000002</v>
      </c>
      <c r="AR32" s="77">
        <v>8.3000000000000004E-2</v>
      </c>
      <c r="AS32" s="77">
        <v>4.2000000000000003E-2</v>
      </c>
      <c r="AT32" s="77">
        <v>8.1000000000000003E-2</v>
      </c>
      <c r="AU32" s="77">
        <v>7.9000000000000001E-2</v>
      </c>
      <c r="AV32" s="77">
        <v>0.77300000000000002</v>
      </c>
      <c r="AW32" s="76">
        <v>0.435</v>
      </c>
      <c r="AX32" s="76">
        <v>0.377</v>
      </c>
      <c r="AY32" s="76">
        <v>0.30099999999999999</v>
      </c>
      <c r="AZ32" s="76">
        <v>0.19900000000000001</v>
      </c>
      <c r="BA32" s="76">
        <v>0.15</v>
      </c>
      <c r="BB32" s="76">
        <v>0.1</v>
      </c>
      <c r="BC32" s="76">
        <v>0.08</v>
      </c>
      <c r="BD32" s="76">
        <v>39.520000000000003</v>
      </c>
      <c r="BE32" s="76">
        <v>26.27</v>
      </c>
      <c r="BF32" s="76">
        <v>6.8</v>
      </c>
      <c r="BG32" s="76">
        <v>17.350000000000001</v>
      </c>
      <c r="BH32" s="76">
        <v>36.15</v>
      </c>
    </row>
    <row r="33" spans="1:60" x14ac:dyDescent="0.2">
      <c r="A33" s="71">
        <v>30</v>
      </c>
      <c r="B33" s="72">
        <v>285</v>
      </c>
      <c r="C33" s="73">
        <v>306.39999999999998</v>
      </c>
      <c r="D33" s="78">
        <v>203.6</v>
      </c>
      <c r="E33" s="78">
        <v>218.9</v>
      </c>
      <c r="F33" s="78">
        <v>229.2</v>
      </c>
      <c r="G33" s="78">
        <v>246.1</v>
      </c>
      <c r="H33" s="78">
        <v>270.8</v>
      </c>
      <c r="I33" s="78">
        <v>287.7</v>
      </c>
      <c r="J33" s="78">
        <v>309.10000000000002</v>
      </c>
      <c r="K33" s="78">
        <v>326</v>
      </c>
      <c r="L33" s="78">
        <v>264.2</v>
      </c>
      <c r="M33" s="78">
        <v>284</v>
      </c>
      <c r="N33" s="78">
        <v>183.3</v>
      </c>
      <c r="O33" s="73">
        <v>197</v>
      </c>
      <c r="P33" s="73">
        <v>279.58</v>
      </c>
      <c r="Q33" s="73">
        <v>295.10000000000002</v>
      </c>
      <c r="R33" s="73">
        <v>270.10000000000002</v>
      </c>
      <c r="S33" s="73">
        <v>285</v>
      </c>
      <c r="T33" s="73">
        <v>248.3</v>
      </c>
      <c r="U33" s="73">
        <v>261.5</v>
      </c>
      <c r="V33" s="73">
        <v>227.5</v>
      </c>
      <c r="W33" s="73">
        <v>239.1</v>
      </c>
      <c r="X33" s="73">
        <v>210.8</v>
      </c>
      <c r="Y33" s="73">
        <v>221.2</v>
      </c>
      <c r="Z33" s="73">
        <v>202.4</v>
      </c>
      <c r="AA33" s="73">
        <v>212.2</v>
      </c>
      <c r="AB33" s="74">
        <v>71.069999999999993</v>
      </c>
      <c r="AC33" s="75">
        <v>0.75</v>
      </c>
      <c r="AD33" s="76">
        <v>0.19400000000000001</v>
      </c>
      <c r="AE33" s="76">
        <v>7.5</v>
      </c>
      <c r="AF33" s="76">
        <v>4.2</v>
      </c>
      <c r="AG33" s="76">
        <v>14.43</v>
      </c>
      <c r="AH33" s="76">
        <v>21.44</v>
      </c>
      <c r="AI33" s="76">
        <v>4.7</v>
      </c>
      <c r="AJ33" s="76">
        <v>6.51</v>
      </c>
      <c r="AK33" s="76">
        <v>18.100000000000001</v>
      </c>
      <c r="AL33" s="76">
        <v>26.9</v>
      </c>
      <c r="AM33" s="76">
        <v>11.63</v>
      </c>
      <c r="AN33" s="77">
        <v>1.0109999999999999</v>
      </c>
      <c r="AO33" s="77">
        <v>0.94799999999999995</v>
      </c>
      <c r="AP33" s="77">
        <v>0.622</v>
      </c>
      <c r="AQ33" s="77">
        <v>0.28299999999999997</v>
      </c>
      <c r="AR33" s="77">
        <v>8.5999999999999993E-2</v>
      </c>
      <c r="AS33" s="77">
        <v>4.3999999999999997E-2</v>
      </c>
      <c r="AT33" s="77">
        <v>8.5000000000000006E-2</v>
      </c>
      <c r="AU33" s="77">
        <v>8.2000000000000003E-2</v>
      </c>
      <c r="AV33" s="77">
        <v>0.80600000000000005</v>
      </c>
      <c r="AW33" s="76">
        <v>0.44800000000000001</v>
      </c>
      <c r="AX33" s="76">
        <v>0.38600000000000001</v>
      </c>
      <c r="AY33" s="76">
        <v>0.30599999999999999</v>
      </c>
      <c r="AZ33" s="76">
        <v>0.20200000000000001</v>
      </c>
      <c r="BA33" s="76">
        <v>0.152</v>
      </c>
      <c r="BB33" s="76">
        <v>0.10199999999999999</v>
      </c>
      <c r="BC33" s="76">
        <v>8.2000000000000003E-2</v>
      </c>
      <c r="BD33" s="76">
        <v>40.19</v>
      </c>
      <c r="BE33" s="76">
        <v>26.71</v>
      </c>
      <c r="BF33" s="76">
        <v>6.8</v>
      </c>
      <c r="BG33" s="76">
        <v>17.350000000000001</v>
      </c>
      <c r="BH33" s="76">
        <v>36.15</v>
      </c>
    </row>
    <row r="34" spans="1:60" x14ac:dyDescent="0.2">
      <c r="A34" s="71">
        <v>31</v>
      </c>
      <c r="B34" s="72">
        <v>285</v>
      </c>
      <c r="C34" s="73">
        <v>306.39999999999998</v>
      </c>
      <c r="D34" s="78">
        <v>203.6</v>
      </c>
      <c r="E34" s="78">
        <v>218.9</v>
      </c>
      <c r="F34" s="43">
        <v>229.2</v>
      </c>
      <c r="G34" s="43">
        <v>246.1</v>
      </c>
      <c r="H34" s="43">
        <v>270.8</v>
      </c>
      <c r="I34" s="43">
        <v>287.7</v>
      </c>
      <c r="J34" s="43">
        <v>309.10000000000002</v>
      </c>
      <c r="K34" s="43">
        <v>326</v>
      </c>
      <c r="L34" s="78">
        <v>264.2</v>
      </c>
      <c r="M34" s="78">
        <v>284</v>
      </c>
      <c r="N34" s="78">
        <v>183.3</v>
      </c>
      <c r="O34" s="73">
        <v>197</v>
      </c>
      <c r="P34" s="73">
        <v>280</v>
      </c>
      <c r="Q34" s="73">
        <v>295.60000000000002</v>
      </c>
      <c r="R34" s="73">
        <v>270.60000000000002</v>
      </c>
      <c r="S34" s="73">
        <v>285.5</v>
      </c>
      <c r="T34" s="73">
        <v>248.8</v>
      </c>
      <c r="U34" s="73">
        <v>262</v>
      </c>
      <c r="V34" s="73">
        <v>228</v>
      </c>
      <c r="W34" s="73">
        <v>239.6</v>
      </c>
      <c r="X34" s="73">
        <v>211.3</v>
      </c>
      <c r="Y34" s="73">
        <v>221.7</v>
      </c>
      <c r="Z34" s="73">
        <v>202.9</v>
      </c>
      <c r="AA34" s="73">
        <v>212.7</v>
      </c>
      <c r="AB34" s="74">
        <v>72.2</v>
      </c>
      <c r="AC34" s="75">
        <v>0.75</v>
      </c>
      <c r="AD34" s="76">
        <v>0.2</v>
      </c>
      <c r="AE34" s="76">
        <v>7.5</v>
      </c>
      <c r="AF34" s="76">
        <v>4.2</v>
      </c>
      <c r="AG34" s="76">
        <v>14.43</v>
      </c>
      <c r="AH34" s="76">
        <v>21.44</v>
      </c>
      <c r="AI34" s="76">
        <v>4.7</v>
      </c>
      <c r="AJ34" s="76">
        <v>6.51</v>
      </c>
      <c r="AK34" s="76">
        <v>18.100000000000001</v>
      </c>
      <c r="AL34" s="76">
        <v>33.1</v>
      </c>
      <c r="AM34" s="76">
        <v>11.63</v>
      </c>
      <c r="AN34" s="77">
        <v>1.0509999999999999</v>
      </c>
      <c r="AO34" s="77">
        <v>0.98599999999999999</v>
      </c>
      <c r="AP34" s="77">
        <v>0.64600000000000002</v>
      </c>
      <c r="AQ34" s="77">
        <v>0.29299999999999998</v>
      </c>
      <c r="AR34" s="77">
        <v>8.8999999999999996E-2</v>
      </c>
      <c r="AS34" s="77">
        <v>4.4999999999999998E-2</v>
      </c>
      <c r="AT34" s="77">
        <v>8.7999999999999995E-2</v>
      </c>
      <c r="AU34" s="77">
        <v>8.5000000000000006E-2</v>
      </c>
      <c r="AV34" s="77">
        <v>0.84099999999999997</v>
      </c>
      <c r="AW34" s="76">
        <v>0.46</v>
      </c>
      <c r="AX34" s="76">
        <v>0.39600000000000002</v>
      </c>
      <c r="AY34" s="76">
        <v>0.312</v>
      </c>
      <c r="AZ34" s="76">
        <v>0.20599999999999999</v>
      </c>
      <c r="BA34" s="76">
        <v>0.155</v>
      </c>
      <c r="BB34" s="76">
        <v>0.10299999999999999</v>
      </c>
      <c r="BC34" s="76">
        <v>8.3000000000000004E-2</v>
      </c>
      <c r="BD34" s="76">
        <v>40.880000000000003</v>
      </c>
      <c r="BE34" s="76">
        <v>27.16</v>
      </c>
      <c r="BF34" s="76">
        <v>7.7</v>
      </c>
      <c r="BG34" s="76">
        <v>20.46</v>
      </c>
      <c r="BH34" s="76">
        <v>42.53</v>
      </c>
    </row>
    <row r="35" spans="1:60" x14ac:dyDescent="0.2">
      <c r="A35" s="71">
        <v>32</v>
      </c>
      <c r="B35" s="72">
        <v>285</v>
      </c>
      <c r="C35" s="73">
        <v>306.39999999999998</v>
      </c>
      <c r="D35" s="78">
        <v>203.6</v>
      </c>
      <c r="E35" s="78">
        <v>218.9</v>
      </c>
      <c r="F35" s="78">
        <v>229.2</v>
      </c>
      <c r="G35" s="78">
        <v>246.1</v>
      </c>
      <c r="H35" s="78">
        <v>270.8</v>
      </c>
      <c r="I35" s="78">
        <v>287.7</v>
      </c>
      <c r="J35" s="78">
        <v>309.10000000000002</v>
      </c>
      <c r="K35" s="78">
        <v>326</v>
      </c>
      <c r="L35" s="78">
        <v>264.2</v>
      </c>
      <c r="M35" s="78">
        <v>284</v>
      </c>
      <c r="N35" s="78">
        <v>183.3</v>
      </c>
      <c r="O35" s="73">
        <v>197</v>
      </c>
      <c r="P35" s="73">
        <v>280</v>
      </c>
      <c r="Q35" s="73">
        <v>295.60000000000002</v>
      </c>
      <c r="R35" s="73">
        <v>270.60000000000002</v>
      </c>
      <c r="S35" s="73">
        <v>285.5</v>
      </c>
      <c r="T35" s="73">
        <v>248.8</v>
      </c>
      <c r="U35" s="73">
        <v>262</v>
      </c>
      <c r="V35" s="73">
        <v>228</v>
      </c>
      <c r="W35" s="73">
        <v>239.6</v>
      </c>
      <c r="X35" s="73">
        <v>211.3</v>
      </c>
      <c r="Y35" s="73">
        <v>221.7</v>
      </c>
      <c r="Z35" s="73">
        <v>202.9</v>
      </c>
      <c r="AA35" s="73">
        <v>212.7</v>
      </c>
      <c r="AB35" s="74">
        <v>73.290000000000006</v>
      </c>
      <c r="AC35" s="75">
        <v>0.75</v>
      </c>
      <c r="AD35" s="76">
        <v>0.20499999999999999</v>
      </c>
      <c r="AE35" s="76">
        <v>7.5</v>
      </c>
      <c r="AF35" s="76">
        <v>4.2</v>
      </c>
      <c r="AG35" s="76">
        <v>14.43</v>
      </c>
      <c r="AH35" s="76">
        <v>21.44</v>
      </c>
      <c r="AI35" s="76">
        <v>4.7</v>
      </c>
      <c r="AJ35" s="76">
        <v>6.51</v>
      </c>
      <c r="AK35" s="76">
        <v>18.100000000000001</v>
      </c>
      <c r="AL35" s="76">
        <v>33.1</v>
      </c>
      <c r="AM35" s="76">
        <v>11.63</v>
      </c>
      <c r="AN35" s="77">
        <v>1.0940000000000001</v>
      </c>
      <c r="AO35" s="77">
        <v>1.026</v>
      </c>
      <c r="AP35" s="77">
        <v>0.67200000000000004</v>
      </c>
      <c r="AQ35" s="77">
        <v>0.30399999999999999</v>
      </c>
      <c r="AR35" s="77">
        <v>9.1999999999999998E-2</v>
      </c>
      <c r="AS35" s="77">
        <v>4.7E-2</v>
      </c>
      <c r="AT35" s="77">
        <v>9.1999999999999998E-2</v>
      </c>
      <c r="AU35" s="77">
        <v>8.8999999999999996E-2</v>
      </c>
      <c r="AV35" s="77">
        <v>0.877</v>
      </c>
      <c r="AW35" s="76">
        <v>0.47399999999999998</v>
      </c>
      <c r="AX35" s="76">
        <v>0.40600000000000003</v>
      </c>
      <c r="AY35" s="76">
        <v>0.317</v>
      </c>
      <c r="AZ35" s="76">
        <v>0.20899999999999999</v>
      </c>
      <c r="BA35" s="76">
        <v>0.157</v>
      </c>
      <c r="BB35" s="76">
        <v>0.105</v>
      </c>
      <c r="BC35" s="76">
        <v>8.4000000000000005E-2</v>
      </c>
      <c r="BD35" s="76">
        <v>41.6</v>
      </c>
      <c r="BE35" s="76">
        <v>27.64</v>
      </c>
      <c r="BF35" s="76">
        <v>7.7</v>
      </c>
      <c r="BG35" s="76">
        <v>20.46</v>
      </c>
      <c r="BH35" s="76">
        <v>42.53</v>
      </c>
    </row>
    <row r="36" spans="1:60" x14ac:dyDescent="0.2">
      <c r="A36" s="71">
        <v>33</v>
      </c>
      <c r="B36" s="72">
        <v>285</v>
      </c>
      <c r="C36" s="73">
        <v>306.39999999999998</v>
      </c>
      <c r="D36" s="78">
        <v>203.6</v>
      </c>
      <c r="E36" s="78">
        <v>218.9</v>
      </c>
      <c r="F36" s="78">
        <v>229.2</v>
      </c>
      <c r="G36" s="78">
        <v>246.1</v>
      </c>
      <c r="H36" s="78">
        <v>270.8</v>
      </c>
      <c r="I36" s="78">
        <v>287.7</v>
      </c>
      <c r="J36" s="78">
        <v>309.10000000000002</v>
      </c>
      <c r="K36" s="78">
        <v>326</v>
      </c>
      <c r="L36" s="78">
        <v>264.2</v>
      </c>
      <c r="M36" s="78">
        <v>284</v>
      </c>
      <c r="N36" s="78">
        <v>183.3</v>
      </c>
      <c r="O36" s="73">
        <v>197</v>
      </c>
      <c r="P36" s="73">
        <v>280</v>
      </c>
      <c r="Q36" s="73">
        <v>295.60000000000002</v>
      </c>
      <c r="R36" s="73">
        <v>270.60000000000002</v>
      </c>
      <c r="S36" s="73">
        <v>285.5</v>
      </c>
      <c r="T36" s="73">
        <v>248.8</v>
      </c>
      <c r="U36" s="73">
        <v>262</v>
      </c>
      <c r="V36" s="73">
        <v>228</v>
      </c>
      <c r="W36" s="73">
        <v>239.6</v>
      </c>
      <c r="X36" s="73">
        <v>211.3</v>
      </c>
      <c r="Y36" s="73">
        <v>221.7</v>
      </c>
      <c r="Z36" s="73">
        <v>202.9</v>
      </c>
      <c r="AA36" s="73">
        <v>212.7</v>
      </c>
      <c r="AB36" s="74">
        <v>74.34</v>
      </c>
      <c r="AC36" s="75">
        <v>0.75</v>
      </c>
      <c r="AD36" s="76">
        <v>0.21199999999999999</v>
      </c>
      <c r="AE36" s="76">
        <v>7.5</v>
      </c>
      <c r="AF36" s="76">
        <v>4.2</v>
      </c>
      <c r="AG36" s="76">
        <v>14.43</v>
      </c>
      <c r="AH36" s="76">
        <v>21.44</v>
      </c>
      <c r="AI36" s="76">
        <v>4.7</v>
      </c>
      <c r="AJ36" s="76">
        <v>6.51</v>
      </c>
      <c r="AK36" s="76">
        <v>18.100000000000001</v>
      </c>
      <c r="AL36" s="76">
        <v>33.1</v>
      </c>
      <c r="AM36" s="76">
        <v>11.63</v>
      </c>
      <c r="AN36" s="77">
        <v>1.1379999999999999</v>
      </c>
      <c r="AO36" s="77">
        <v>1.0680000000000001</v>
      </c>
      <c r="AP36" s="77">
        <v>0.69899999999999995</v>
      </c>
      <c r="AQ36" s="77">
        <v>0.316</v>
      </c>
      <c r="AR36" s="77">
        <v>9.5000000000000001E-2</v>
      </c>
      <c r="AS36" s="77">
        <v>4.9000000000000002E-2</v>
      </c>
      <c r="AT36" s="77">
        <v>9.6000000000000002E-2</v>
      </c>
      <c r="AU36" s="77">
        <v>9.1999999999999998E-2</v>
      </c>
      <c r="AV36" s="77">
        <v>0.91500000000000004</v>
      </c>
      <c r="AW36" s="76">
        <v>0.48699999999999999</v>
      </c>
      <c r="AX36" s="76">
        <v>0.41599999999999998</v>
      </c>
      <c r="AY36" s="76">
        <v>0.32300000000000001</v>
      </c>
      <c r="AZ36" s="76">
        <v>0.21299999999999999</v>
      </c>
      <c r="BA36" s="76">
        <v>0.16</v>
      </c>
      <c r="BB36" s="76">
        <v>0.107</v>
      </c>
      <c r="BC36" s="76">
        <v>8.5000000000000006E-2</v>
      </c>
      <c r="BD36" s="76">
        <v>42.35</v>
      </c>
      <c r="BE36" s="76">
        <v>28.12</v>
      </c>
      <c r="BF36" s="76">
        <v>7.7</v>
      </c>
      <c r="BG36" s="76">
        <v>20.46</v>
      </c>
      <c r="BH36" s="76">
        <v>42.53</v>
      </c>
    </row>
    <row r="37" spans="1:60" x14ac:dyDescent="0.2">
      <c r="A37" s="71">
        <v>34</v>
      </c>
      <c r="B37" s="72">
        <v>285</v>
      </c>
      <c r="C37" s="73">
        <v>306.39999999999998</v>
      </c>
      <c r="D37" s="78">
        <v>203.6</v>
      </c>
      <c r="E37" s="78">
        <v>218.9</v>
      </c>
      <c r="F37" s="78">
        <v>229.2</v>
      </c>
      <c r="G37" s="78">
        <v>246.1</v>
      </c>
      <c r="H37" s="78">
        <v>270.8</v>
      </c>
      <c r="I37" s="78">
        <v>287.7</v>
      </c>
      <c r="J37" s="78">
        <v>309.10000000000002</v>
      </c>
      <c r="K37" s="78">
        <v>326</v>
      </c>
      <c r="L37" s="78">
        <v>264.2</v>
      </c>
      <c r="M37" s="78">
        <v>284</v>
      </c>
      <c r="N37" s="78">
        <v>183.3</v>
      </c>
      <c r="O37" s="73">
        <v>197</v>
      </c>
      <c r="P37" s="73">
        <v>280</v>
      </c>
      <c r="Q37" s="73">
        <v>295.60000000000002</v>
      </c>
      <c r="R37" s="73">
        <v>270.60000000000002</v>
      </c>
      <c r="S37" s="73">
        <v>285.5</v>
      </c>
      <c r="T37" s="73">
        <v>248.8</v>
      </c>
      <c r="U37" s="73">
        <v>262</v>
      </c>
      <c r="V37" s="73">
        <v>228</v>
      </c>
      <c r="W37" s="73">
        <v>239.6</v>
      </c>
      <c r="X37" s="73">
        <v>211.3</v>
      </c>
      <c r="Y37" s="73">
        <v>221.7</v>
      </c>
      <c r="Z37" s="73">
        <v>202.9</v>
      </c>
      <c r="AA37" s="73">
        <v>212.7</v>
      </c>
      <c r="AB37" s="74">
        <v>75.36</v>
      </c>
      <c r="AC37" s="75">
        <v>0.75</v>
      </c>
      <c r="AD37" s="76">
        <v>0.218</v>
      </c>
      <c r="AE37" s="76">
        <v>7.5</v>
      </c>
      <c r="AF37" s="76">
        <v>4.2</v>
      </c>
      <c r="AG37" s="76">
        <v>14.43</v>
      </c>
      <c r="AH37" s="76">
        <v>21.44</v>
      </c>
      <c r="AI37" s="76">
        <v>4.7</v>
      </c>
      <c r="AJ37" s="76">
        <v>6.51</v>
      </c>
      <c r="AK37" s="76">
        <v>18.100000000000001</v>
      </c>
      <c r="AL37" s="76">
        <v>33.1</v>
      </c>
      <c r="AM37" s="76">
        <v>11.63</v>
      </c>
      <c r="AN37" s="77">
        <v>1.1850000000000001</v>
      </c>
      <c r="AO37" s="77">
        <v>1.1120000000000001</v>
      </c>
      <c r="AP37" s="77">
        <v>0.72699999999999998</v>
      </c>
      <c r="AQ37" s="77">
        <v>0.32900000000000001</v>
      </c>
      <c r="AR37" s="77">
        <v>9.9000000000000005E-2</v>
      </c>
      <c r="AS37" s="77">
        <v>5.0999999999999997E-2</v>
      </c>
      <c r="AT37" s="77">
        <v>0.1</v>
      </c>
      <c r="AU37" s="77">
        <v>9.6000000000000002E-2</v>
      </c>
      <c r="AV37" s="77">
        <v>0.95499999999999996</v>
      </c>
      <c r="AW37" s="76">
        <v>0.5</v>
      </c>
      <c r="AX37" s="76">
        <v>0.42699999999999999</v>
      </c>
      <c r="AY37" s="76">
        <v>0.32900000000000001</v>
      </c>
      <c r="AZ37" s="76">
        <v>0.216</v>
      </c>
      <c r="BA37" s="76">
        <v>0.16300000000000001</v>
      </c>
      <c r="BB37" s="76">
        <v>0.108</v>
      </c>
      <c r="BC37" s="76">
        <v>8.6999999999999994E-2</v>
      </c>
      <c r="BD37" s="76">
        <v>43.12</v>
      </c>
      <c r="BE37" s="76">
        <v>28.63</v>
      </c>
      <c r="BF37" s="76">
        <v>7.7</v>
      </c>
      <c r="BG37" s="76">
        <v>20.46</v>
      </c>
      <c r="BH37" s="76">
        <v>42.53</v>
      </c>
    </row>
    <row r="38" spans="1:60" x14ac:dyDescent="0.2">
      <c r="A38" s="71">
        <v>35</v>
      </c>
      <c r="B38" s="72">
        <v>285</v>
      </c>
      <c r="C38" s="73">
        <v>306.39999999999998</v>
      </c>
      <c r="D38" s="78">
        <v>203.6</v>
      </c>
      <c r="E38" s="78">
        <v>218.9</v>
      </c>
      <c r="F38" s="78">
        <v>229.2</v>
      </c>
      <c r="G38" s="78">
        <v>246.1</v>
      </c>
      <c r="H38" s="78">
        <v>270.8</v>
      </c>
      <c r="I38" s="78">
        <v>287.7</v>
      </c>
      <c r="J38" s="78">
        <v>309.10000000000002</v>
      </c>
      <c r="K38" s="78">
        <v>326</v>
      </c>
      <c r="L38" s="78">
        <v>264.2</v>
      </c>
      <c r="M38" s="78">
        <v>284</v>
      </c>
      <c r="N38" s="78">
        <v>183.3</v>
      </c>
      <c r="O38" s="73">
        <v>197</v>
      </c>
      <c r="P38" s="73">
        <v>280</v>
      </c>
      <c r="Q38" s="73">
        <v>295.60000000000002</v>
      </c>
      <c r="R38" s="73">
        <v>270.60000000000002</v>
      </c>
      <c r="S38" s="73">
        <v>285.5</v>
      </c>
      <c r="T38" s="73">
        <v>248.8</v>
      </c>
      <c r="U38" s="73">
        <v>262</v>
      </c>
      <c r="V38" s="73">
        <v>228</v>
      </c>
      <c r="W38" s="73">
        <v>239.6</v>
      </c>
      <c r="X38" s="73">
        <v>211.3</v>
      </c>
      <c r="Y38" s="73">
        <v>221.7</v>
      </c>
      <c r="Z38" s="73">
        <v>202.9</v>
      </c>
      <c r="AA38" s="73">
        <v>212.7</v>
      </c>
      <c r="AB38" s="74">
        <v>76.36</v>
      </c>
      <c r="AC38" s="75">
        <v>0.75</v>
      </c>
      <c r="AD38" s="76">
        <v>0.224</v>
      </c>
      <c r="AE38" s="76">
        <v>7.5</v>
      </c>
      <c r="AF38" s="76">
        <v>4.2</v>
      </c>
      <c r="AG38" s="76">
        <v>14.43</v>
      </c>
      <c r="AH38" s="76">
        <v>21.44</v>
      </c>
      <c r="AI38" s="76">
        <v>4.7</v>
      </c>
      <c r="AJ38" s="76">
        <v>6.51</v>
      </c>
      <c r="AK38" s="76">
        <v>18.100000000000001</v>
      </c>
      <c r="AL38" s="76">
        <v>33.1</v>
      </c>
      <c r="AM38" s="76">
        <v>11.63</v>
      </c>
      <c r="AN38" s="77">
        <v>1.2350000000000001</v>
      </c>
      <c r="AO38" s="77">
        <v>1.1579999999999999</v>
      </c>
      <c r="AP38" s="77">
        <v>0.75700000000000001</v>
      </c>
      <c r="AQ38" s="77">
        <v>0.34200000000000003</v>
      </c>
      <c r="AR38" s="77">
        <v>0.10299999999999999</v>
      </c>
      <c r="AS38" s="77">
        <v>5.2999999999999999E-2</v>
      </c>
      <c r="AT38" s="77">
        <v>0.104</v>
      </c>
      <c r="AU38" s="77">
        <v>0.1</v>
      </c>
      <c r="AV38" s="77">
        <v>0.996</v>
      </c>
      <c r="AW38" s="76">
        <v>0.51400000000000001</v>
      </c>
      <c r="AX38" s="76">
        <v>0.437</v>
      </c>
      <c r="AY38" s="76">
        <v>0.33500000000000002</v>
      </c>
      <c r="AZ38" s="76">
        <v>0.22</v>
      </c>
      <c r="BA38" s="76">
        <v>0.16500000000000001</v>
      </c>
      <c r="BB38" s="76">
        <v>0.11</v>
      </c>
      <c r="BC38" s="76">
        <v>8.7999999999999995E-2</v>
      </c>
      <c r="BD38" s="76">
        <v>43.93</v>
      </c>
      <c r="BE38" s="76">
        <v>29.16</v>
      </c>
      <c r="BF38" s="76">
        <v>7.7</v>
      </c>
      <c r="BG38" s="76">
        <v>20.46</v>
      </c>
      <c r="BH38" s="76">
        <v>42.53</v>
      </c>
    </row>
    <row r="39" spans="1:60" x14ac:dyDescent="0.2">
      <c r="A39" s="71">
        <v>36</v>
      </c>
      <c r="B39" s="72">
        <v>285</v>
      </c>
      <c r="C39" s="73">
        <v>306.39999999999998</v>
      </c>
      <c r="D39" s="78">
        <v>203.6</v>
      </c>
      <c r="E39" s="78">
        <v>218.9</v>
      </c>
      <c r="F39" s="78">
        <v>229.2</v>
      </c>
      <c r="G39" s="78">
        <v>246.1</v>
      </c>
      <c r="H39" s="78">
        <v>270.8</v>
      </c>
      <c r="I39" s="78">
        <v>287.7</v>
      </c>
      <c r="J39" s="78">
        <v>309.10000000000002</v>
      </c>
      <c r="K39" s="78">
        <v>326</v>
      </c>
      <c r="L39" s="78">
        <v>264.2</v>
      </c>
      <c r="M39" s="78">
        <v>284</v>
      </c>
      <c r="N39" s="78">
        <v>183.3</v>
      </c>
      <c r="O39" s="73">
        <v>197</v>
      </c>
      <c r="P39" s="73">
        <v>284.10000000000002</v>
      </c>
      <c r="Q39" s="73">
        <v>300</v>
      </c>
      <c r="R39" s="73">
        <v>274.60000000000002</v>
      </c>
      <c r="S39" s="73">
        <v>289.8</v>
      </c>
      <c r="T39" s="73">
        <v>252.3</v>
      </c>
      <c r="U39" s="73">
        <v>265.8</v>
      </c>
      <c r="V39" s="73">
        <v>231.1</v>
      </c>
      <c r="W39" s="73">
        <v>243</v>
      </c>
      <c r="X39" s="73">
        <v>214.1</v>
      </c>
      <c r="Y39" s="73">
        <v>224.7</v>
      </c>
      <c r="Z39" s="73">
        <v>205.7</v>
      </c>
      <c r="AA39" s="73">
        <v>215.7</v>
      </c>
      <c r="AB39" s="74">
        <v>77.34</v>
      </c>
      <c r="AC39" s="75">
        <v>0.75</v>
      </c>
      <c r="AD39" s="76">
        <v>0.23100000000000001</v>
      </c>
      <c r="AE39" s="76">
        <v>7.5</v>
      </c>
      <c r="AF39" s="76">
        <v>4.2</v>
      </c>
      <c r="AG39" s="76">
        <v>14.43</v>
      </c>
      <c r="AH39" s="76">
        <v>21.44</v>
      </c>
      <c r="AI39" s="76">
        <v>4.7</v>
      </c>
      <c r="AJ39" s="76">
        <v>6.51</v>
      </c>
      <c r="AK39" s="76">
        <v>18.100000000000001</v>
      </c>
      <c r="AL39" s="76">
        <v>39.200000000000003</v>
      </c>
      <c r="AM39" s="76">
        <v>11.63</v>
      </c>
      <c r="AN39" s="77">
        <v>1.286</v>
      </c>
      <c r="AO39" s="77">
        <v>1.2070000000000001</v>
      </c>
      <c r="AP39" s="77">
        <v>0.78900000000000003</v>
      </c>
      <c r="AQ39" s="77">
        <v>0.35599999999999998</v>
      </c>
      <c r="AR39" s="77">
        <v>0.107</v>
      </c>
      <c r="AS39" s="77">
        <v>5.5E-2</v>
      </c>
      <c r="AT39" s="77">
        <v>0.108</v>
      </c>
      <c r="AU39" s="77">
        <v>0.105</v>
      </c>
      <c r="AV39" s="77">
        <v>1.0389999999999999</v>
      </c>
      <c r="AW39" s="76">
        <v>0.52900000000000003</v>
      </c>
      <c r="AX39" s="76">
        <v>0.44800000000000001</v>
      </c>
      <c r="AY39" s="76">
        <v>0.34200000000000003</v>
      </c>
      <c r="AZ39" s="76">
        <v>0.22500000000000001</v>
      </c>
      <c r="BA39" s="76">
        <v>0.16800000000000001</v>
      </c>
      <c r="BB39" s="76">
        <v>0.112</v>
      </c>
      <c r="BC39" s="76">
        <v>0.09</v>
      </c>
      <c r="BD39" s="76">
        <v>44.77</v>
      </c>
      <c r="BE39" s="76">
        <v>29.72</v>
      </c>
      <c r="BF39" s="76">
        <v>8.5</v>
      </c>
      <c r="BG39" s="76">
        <v>23.16</v>
      </c>
      <c r="BH39" s="76">
        <v>48.05</v>
      </c>
    </row>
    <row r="40" spans="1:60" x14ac:dyDescent="0.2">
      <c r="A40" s="71">
        <v>37</v>
      </c>
      <c r="B40" s="72">
        <v>285</v>
      </c>
      <c r="C40" s="73">
        <v>306.39999999999998</v>
      </c>
      <c r="D40" s="78">
        <v>203.6</v>
      </c>
      <c r="E40" s="78">
        <v>218.9</v>
      </c>
      <c r="F40" s="78">
        <v>229.2</v>
      </c>
      <c r="G40" s="78">
        <v>246.1</v>
      </c>
      <c r="H40" s="78">
        <v>270.8</v>
      </c>
      <c r="I40" s="78">
        <v>287.7</v>
      </c>
      <c r="J40" s="78">
        <v>309.10000000000002</v>
      </c>
      <c r="K40" s="78">
        <v>326</v>
      </c>
      <c r="L40" s="78">
        <v>264.2</v>
      </c>
      <c r="M40" s="78">
        <v>284</v>
      </c>
      <c r="N40" s="78">
        <v>183.3</v>
      </c>
      <c r="O40" s="73">
        <v>197</v>
      </c>
      <c r="P40" s="73">
        <v>284.10000000000002</v>
      </c>
      <c r="Q40" s="73">
        <v>300</v>
      </c>
      <c r="R40" s="73">
        <v>274.60000000000002</v>
      </c>
      <c r="S40" s="73">
        <v>289.8</v>
      </c>
      <c r="T40" s="73">
        <v>252.3</v>
      </c>
      <c r="U40" s="73">
        <v>265.8</v>
      </c>
      <c r="V40" s="73">
        <v>231.1</v>
      </c>
      <c r="W40" s="73">
        <v>243</v>
      </c>
      <c r="X40" s="73">
        <v>214.1</v>
      </c>
      <c r="Y40" s="73">
        <v>224.7</v>
      </c>
      <c r="Z40" s="73">
        <v>205.7</v>
      </c>
      <c r="AA40" s="73">
        <v>215.7</v>
      </c>
      <c r="AB40" s="74">
        <v>78.3</v>
      </c>
      <c r="AC40" s="75">
        <v>0.75</v>
      </c>
      <c r="AD40" s="76">
        <v>0.23799999999999999</v>
      </c>
      <c r="AE40" s="76">
        <v>7.5</v>
      </c>
      <c r="AF40" s="76">
        <v>4.2</v>
      </c>
      <c r="AG40" s="76">
        <v>14.43</v>
      </c>
      <c r="AH40" s="76">
        <v>21.44</v>
      </c>
      <c r="AI40" s="76">
        <v>4.7</v>
      </c>
      <c r="AJ40" s="76">
        <v>6.51</v>
      </c>
      <c r="AK40" s="76">
        <v>18.100000000000001</v>
      </c>
      <c r="AL40" s="76">
        <v>39.200000000000003</v>
      </c>
      <c r="AM40" s="76">
        <v>11.63</v>
      </c>
      <c r="AN40" s="77">
        <v>1.34</v>
      </c>
      <c r="AO40" s="77">
        <v>1.2569999999999999</v>
      </c>
      <c r="AP40" s="77">
        <v>0.82199999999999995</v>
      </c>
      <c r="AQ40" s="77">
        <v>0.371</v>
      </c>
      <c r="AR40" s="77">
        <v>0.111</v>
      </c>
      <c r="AS40" s="77">
        <v>5.8000000000000003E-2</v>
      </c>
      <c r="AT40" s="77">
        <v>0.113</v>
      </c>
      <c r="AU40" s="77">
        <v>0.109</v>
      </c>
      <c r="AV40" s="77">
        <v>1.0840000000000001</v>
      </c>
      <c r="AW40" s="76">
        <v>0.54300000000000004</v>
      </c>
      <c r="AX40" s="76">
        <v>0.46</v>
      </c>
      <c r="AY40" s="76">
        <v>0.34899999999999998</v>
      </c>
      <c r="AZ40" s="76">
        <v>0.22900000000000001</v>
      </c>
      <c r="BA40" s="76">
        <v>0.17199999999999999</v>
      </c>
      <c r="BB40" s="76">
        <v>0.114</v>
      </c>
      <c r="BC40" s="76">
        <v>9.0999999999999998E-2</v>
      </c>
      <c r="BD40" s="76">
        <v>45.65</v>
      </c>
      <c r="BE40" s="76">
        <v>30.29</v>
      </c>
      <c r="BF40" s="76">
        <v>8.5</v>
      </c>
      <c r="BG40" s="76">
        <v>23.16</v>
      </c>
      <c r="BH40" s="76">
        <v>48.05</v>
      </c>
    </row>
    <row r="41" spans="1:60" x14ac:dyDescent="0.2">
      <c r="A41" s="71">
        <v>38</v>
      </c>
      <c r="B41" s="72">
        <v>285</v>
      </c>
      <c r="C41" s="73">
        <v>306.39999999999998</v>
      </c>
      <c r="D41" s="78">
        <v>203.6</v>
      </c>
      <c r="E41" s="78">
        <v>218.9</v>
      </c>
      <c r="F41" s="78">
        <v>229.2</v>
      </c>
      <c r="G41" s="78">
        <v>246.1</v>
      </c>
      <c r="H41" s="78">
        <v>270.8</v>
      </c>
      <c r="I41" s="78">
        <v>287.7</v>
      </c>
      <c r="J41" s="78">
        <v>309.10000000000002</v>
      </c>
      <c r="K41" s="78">
        <v>326</v>
      </c>
      <c r="L41" s="78">
        <v>264.2</v>
      </c>
      <c r="M41" s="78">
        <v>284</v>
      </c>
      <c r="N41" s="78">
        <v>183.3</v>
      </c>
      <c r="O41" s="73">
        <v>197</v>
      </c>
      <c r="P41" s="73">
        <v>284.10000000000002</v>
      </c>
      <c r="Q41" s="73">
        <v>300</v>
      </c>
      <c r="R41" s="73">
        <v>274.60000000000002</v>
      </c>
      <c r="S41" s="73">
        <v>289.8</v>
      </c>
      <c r="T41" s="73">
        <v>252.3</v>
      </c>
      <c r="U41" s="73">
        <v>265.8</v>
      </c>
      <c r="V41" s="73">
        <v>231.1</v>
      </c>
      <c r="W41" s="73">
        <v>243</v>
      </c>
      <c r="X41" s="73">
        <v>214.1</v>
      </c>
      <c r="Y41" s="73">
        <v>224.7</v>
      </c>
      <c r="Z41" s="73">
        <v>205.7</v>
      </c>
      <c r="AA41" s="73">
        <v>215.7</v>
      </c>
      <c r="AB41" s="74">
        <v>79.260000000000005</v>
      </c>
      <c r="AC41" s="75">
        <v>0.75</v>
      </c>
      <c r="AD41" s="76">
        <v>0.245</v>
      </c>
      <c r="AE41" s="76">
        <v>7.5</v>
      </c>
      <c r="AF41" s="76">
        <v>4.2</v>
      </c>
      <c r="AG41" s="76">
        <v>14.43</v>
      </c>
      <c r="AH41" s="76">
        <v>21.44</v>
      </c>
      <c r="AI41" s="76">
        <v>4.7</v>
      </c>
      <c r="AJ41" s="76">
        <v>6.51</v>
      </c>
      <c r="AK41" s="76">
        <v>18.100000000000001</v>
      </c>
      <c r="AL41" s="76">
        <v>39.200000000000003</v>
      </c>
      <c r="AM41" s="76">
        <v>11.63</v>
      </c>
      <c r="AN41" s="77">
        <v>1.3959999999999999</v>
      </c>
      <c r="AO41" s="77">
        <v>1.31</v>
      </c>
      <c r="AP41" s="77">
        <v>0.85599999999999998</v>
      </c>
      <c r="AQ41" s="77">
        <v>0.38600000000000001</v>
      </c>
      <c r="AR41" s="77">
        <v>0.11600000000000001</v>
      </c>
      <c r="AS41" s="77">
        <v>0.06</v>
      </c>
      <c r="AT41" s="77">
        <v>0.11799999999999999</v>
      </c>
      <c r="AU41" s="77">
        <v>0.114</v>
      </c>
      <c r="AV41" s="77">
        <v>1.131</v>
      </c>
      <c r="AW41" s="76">
        <v>0.55900000000000005</v>
      </c>
      <c r="AX41" s="76">
        <v>0.47099999999999997</v>
      </c>
      <c r="AY41" s="76">
        <v>0.35599999999999998</v>
      </c>
      <c r="AZ41" s="76">
        <v>0.23300000000000001</v>
      </c>
      <c r="BA41" s="76">
        <v>0.17499999999999999</v>
      </c>
      <c r="BB41" s="76">
        <v>0.11600000000000001</v>
      </c>
      <c r="BC41" s="76">
        <v>9.2999999999999999E-2</v>
      </c>
      <c r="BD41" s="76">
        <v>46.56</v>
      </c>
      <c r="BE41" s="76">
        <v>30.9</v>
      </c>
      <c r="BF41" s="76">
        <v>8.5</v>
      </c>
      <c r="BG41" s="76">
        <v>23.16</v>
      </c>
      <c r="BH41" s="76">
        <v>48.05</v>
      </c>
    </row>
    <row r="42" spans="1:60" x14ac:dyDescent="0.2">
      <c r="A42" s="71">
        <v>39</v>
      </c>
      <c r="B42" s="72">
        <v>285</v>
      </c>
      <c r="C42" s="73">
        <v>306.39999999999998</v>
      </c>
      <c r="D42" s="78">
        <v>203.6</v>
      </c>
      <c r="E42" s="78">
        <v>218.9</v>
      </c>
      <c r="F42" s="78">
        <v>229.2</v>
      </c>
      <c r="G42" s="78">
        <v>246.1</v>
      </c>
      <c r="H42" s="78">
        <v>270.8</v>
      </c>
      <c r="I42" s="78">
        <v>287.7</v>
      </c>
      <c r="J42" s="78">
        <v>309.10000000000002</v>
      </c>
      <c r="K42" s="78">
        <v>326</v>
      </c>
      <c r="L42" s="78">
        <v>264.2</v>
      </c>
      <c r="M42" s="78">
        <v>284</v>
      </c>
      <c r="N42" s="78">
        <v>183.3</v>
      </c>
      <c r="O42" s="73">
        <v>197</v>
      </c>
      <c r="P42" s="73">
        <v>284.10000000000002</v>
      </c>
      <c r="Q42" s="73">
        <v>300</v>
      </c>
      <c r="R42" s="73">
        <v>274.60000000000002</v>
      </c>
      <c r="S42" s="73">
        <v>289.8</v>
      </c>
      <c r="T42" s="73">
        <v>252.3</v>
      </c>
      <c r="U42" s="73">
        <v>265.8</v>
      </c>
      <c r="V42" s="73">
        <v>231.1</v>
      </c>
      <c r="W42" s="73">
        <v>243</v>
      </c>
      <c r="X42" s="73">
        <v>214.1</v>
      </c>
      <c r="Y42" s="73">
        <v>224.7</v>
      </c>
      <c r="Z42" s="73">
        <v>205.7</v>
      </c>
      <c r="AA42" s="73">
        <v>215.7</v>
      </c>
      <c r="AB42" s="74">
        <v>80.19</v>
      </c>
      <c r="AC42" s="75">
        <v>0.75</v>
      </c>
      <c r="AD42" s="76">
        <v>0.252</v>
      </c>
      <c r="AE42" s="76">
        <v>7.5</v>
      </c>
      <c r="AF42" s="76">
        <v>4.2</v>
      </c>
      <c r="AG42" s="76">
        <v>14.43</v>
      </c>
      <c r="AH42" s="76">
        <v>21.44</v>
      </c>
      <c r="AI42" s="76">
        <v>4.7</v>
      </c>
      <c r="AJ42" s="76">
        <v>6.51</v>
      </c>
      <c r="AK42" s="76">
        <v>18.100000000000001</v>
      </c>
      <c r="AL42" s="76">
        <v>39.200000000000003</v>
      </c>
      <c r="AM42" s="76">
        <v>11.63</v>
      </c>
      <c r="AN42" s="77">
        <v>1.4550000000000001</v>
      </c>
      <c r="AO42" s="77">
        <v>1.365</v>
      </c>
      <c r="AP42" s="77">
        <v>0.89200000000000002</v>
      </c>
      <c r="AQ42" s="77">
        <v>0.40200000000000002</v>
      </c>
      <c r="AR42" s="77">
        <v>0.121</v>
      </c>
      <c r="AS42" s="77">
        <v>6.3E-2</v>
      </c>
      <c r="AT42" s="77">
        <v>0.123</v>
      </c>
      <c r="AU42" s="77">
        <v>0.11799999999999999</v>
      </c>
      <c r="AV42" s="77">
        <v>1.181</v>
      </c>
      <c r="AW42" s="76">
        <v>0.57499999999999996</v>
      </c>
      <c r="AX42" s="76">
        <v>0.48399999999999999</v>
      </c>
      <c r="AY42" s="76">
        <v>0.36399999999999999</v>
      </c>
      <c r="AZ42" s="76">
        <v>0.23799999999999999</v>
      </c>
      <c r="BA42" s="76">
        <v>0.17799999999999999</v>
      </c>
      <c r="BB42" s="76">
        <v>0.11799999999999999</v>
      </c>
      <c r="BC42" s="76">
        <v>9.4E-2</v>
      </c>
      <c r="BD42" s="76">
        <v>47.53</v>
      </c>
      <c r="BE42" s="76">
        <v>31.53</v>
      </c>
      <c r="BF42" s="76">
        <v>8.5</v>
      </c>
      <c r="BG42" s="76">
        <v>23.16</v>
      </c>
      <c r="BH42" s="76">
        <v>48.05</v>
      </c>
    </row>
    <row r="43" spans="1:60" x14ac:dyDescent="0.2">
      <c r="A43" s="71">
        <v>40</v>
      </c>
      <c r="B43" s="72">
        <v>285</v>
      </c>
      <c r="C43" s="73">
        <v>306.39999999999998</v>
      </c>
      <c r="D43" s="78">
        <v>203.6</v>
      </c>
      <c r="E43" s="78">
        <v>218.9</v>
      </c>
      <c r="F43" s="78">
        <v>229.2</v>
      </c>
      <c r="G43" s="78">
        <v>246.1</v>
      </c>
      <c r="H43" s="78">
        <v>270.8</v>
      </c>
      <c r="I43" s="78">
        <v>287.7</v>
      </c>
      <c r="J43" s="78">
        <v>309.10000000000002</v>
      </c>
      <c r="K43" s="78">
        <v>326</v>
      </c>
      <c r="L43" s="78">
        <v>264.2</v>
      </c>
      <c r="M43" s="78">
        <v>284</v>
      </c>
      <c r="N43" s="78">
        <v>183.3</v>
      </c>
      <c r="O43" s="73">
        <v>197</v>
      </c>
      <c r="P43" s="73">
        <v>284.10000000000002</v>
      </c>
      <c r="Q43" s="73">
        <v>300</v>
      </c>
      <c r="R43" s="73">
        <v>274.60000000000002</v>
      </c>
      <c r="S43" s="73">
        <v>289.8</v>
      </c>
      <c r="T43" s="73">
        <v>252.3</v>
      </c>
      <c r="U43" s="73">
        <v>265.8</v>
      </c>
      <c r="V43" s="73">
        <v>231.1</v>
      </c>
      <c r="W43" s="73">
        <v>243</v>
      </c>
      <c r="X43" s="73">
        <v>214.1</v>
      </c>
      <c r="Y43" s="73">
        <v>224.7</v>
      </c>
      <c r="Z43" s="73">
        <v>205.7</v>
      </c>
      <c r="AA43" s="73">
        <v>215.7</v>
      </c>
      <c r="AB43" s="74">
        <v>81.13</v>
      </c>
      <c r="AC43" s="75">
        <v>0.75</v>
      </c>
      <c r="AD43" s="76">
        <v>0.26</v>
      </c>
      <c r="AE43" s="76">
        <v>7.5</v>
      </c>
      <c r="AF43" s="76">
        <v>4.2</v>
      </c>
      <c r="AG43" s="76">
        <v>14.43</v>
      </c>
      <c r="AH43" s="76">
        <v>21.44</v>
      </c>
      <c r="AI43" s="76">
        <v>4.7</v>
      </c>
      <c r="AJ43" s="76">
        <v>6.51</v>
      </c>
      <c r="AK43" s="76">
        <v>18.100000000000001</v>
      </c>
      <c r="AL43" s="76">
        <v>39.200000000000003</v>
      </c>
      <c r="AM43" s="76">
        <v>11.63</v>
      </c>
      <c r="AN43" s="77">
        <v>1.516</v>
      </c>
      <c r="AO43" s="77">
        <v>1.423</v>
      </c>
      <c r="AP43" s="77">
        <v>0.93</v>
      </c>
      <c r="AQ43" s="77">
        <v>0.41899999999999998</v>
      </c>
      <c r="AR43" s="77">
        <v>0.126</v>
      </c>
      <c r="AS43" s="77">
        <v>6.5000000000000002E-2</v>
      </c>
      <c r="AT43" s="77">
        <v>0.128</v>
      </c>
      <c r="AU43" s="77">
        <v>0.123</v>
      </c>
      <c r="AV43" s="77">
        <v>1.2330000000000001</v>
      </c>
      <c r="AW43" s="76">
        <v>0.59099999999999997</v>
      </c>
      <c r="AX43" s="76">
        <v>0.497</v>
      </c>
      <c r="AY43" s="76">
        <v>0.372</v>
      </c>
      <c r="AZ43" s="76">
        <v>0.24299999999999999</v>
      </c>
      <c r="BA43" s="76">
        <v>0.182</v>
      </c>
      <c r="BB43" s="76">
        <v>0.12</v>
      </c>
      <c r="BC43" s="76">
        <v>9.6000000000000002E-2</v>
      </c>
      <c r="BD43" s="76">
        <v>48.53</v>
      </c>
      <c r="BE43" s="76">
        <v>32.19</v>
      </c>
      <c r="BF43" s="76">
        <v>8.5</v>
      </c>
      <c r="BG43" s="76">
        <v>23.16</v>
      </c>
      <c r="BH43" s="76">
        <v>48.05</v>
      </c>
    </row>
    <row r="44" spans="1:60" x14ac:dyDescent="0.2">
      <c r="A44" s="71">
        <v>41</v>
      </c>
      <c r="B44" s="72">
        <v>285</v>
      </c>
      <c r="C44" s="73">
        <v>306.39999999999998</v>
      </c>
      <c r="D44" s="78">
        <v>203.6</v>
      </c>
      <c r="E44" s="78">
        <v>218.9</v>
      </c>
      <c r="F44" s="43">
        <v>229.2</v>
      </c>
      <c r="G44" s="43">
        <v>246.1</v>
      </c>
      <c r="H44" s="43">
        <v>270.8</v>
      </c>
      <c r="I44" s="43">
        <v>287.7</v>
      </c>
      <c r="J44" s="43">
        <v>309.10000000000002</v>
      </c>
      <c r="K44" s="43">
        <v>326</v>
      </c>
      <c r="L44" s="78">
        <v>264.2</v>
      </c>
      <c r="M44" s="78">
        <v>284</v>
      </c>
      <c r="N44" s="78">
        <v>183.3</v>
      </c>
      <c r="O44" s="73">
        <v>197</v>
      </c>
      <c r="P44" s="73">
        <v>301.3</v>
      </c>
      <c r="Q44" s="73">
        <v>318.5</v>
      </c>
      <c r="R44" s="73">
        <v>291</v>
      </c>
      <c r="S44" s="73">
        <v>307.39999999999998</v>
      </c>
      <c r="T44" s="73">
        <v>267</v>
      </c>
      <c r="U44" s="73">
        <v>281.60000000000002</v>
      </c>
      <c r="V44" s="73">
        <v>244.1</v>
      </c>
      <c r="W44" s="73">
        <v>256.89999999999998</v>
      </c>
      <c r="X44" s="73">
        <v>225.8</v>
      </c>
      <c r="Y44" s="73">
        <v>237.3</v>
      </c>
      <c r="Z44" s="73">
        <v>216.6</v>
      </c>
      <c r="AA44" s="73">
        <v>227.4</v>
      </c>
      <c r="AB44" s="74">
        <v>82.07</v>
      </c>
      <c r="AC44" s="75">
        <v>0.75</v>
      </c>
      <c r="AD44" s="76">
        <v>0.26700000000000002</v>
      </c>
      <c r="AE44" s="76">
        <v>7.5</v>
      </c>
      <c r="AF44" s="76">
        <v>4.2</v>
      </c>
      <c r="AG44" s="76">
        <v>14.43</v>
      </c>
      <c r="AH44" s="76">
        <v>21.44</v>
      </c>
      <c r="AI44" s="76">
        <v>4.7</v>
      </c>
      <c r="AJ44" s="76">
        <v>6.51</v>
      </c>
      <c r="AK44" s="76">
        <v>18.100000000000001</v>
      </c>
      <c r="AL44" s="76">
        <v>40.229999999999997</v>
      </c>
      <c r="AM44" s="76">
        <v>11.63</v>
      </c>
      <c r="AN44" s="77">
        <v>1.58</v>
      </c>
      <c r="AO44" s="77">
        <v>1.4830000000000001</v>
      </c>
      <c r="AP44" s="77">
        <v>0.96899999999999997</v>
      </c>
      <c r="AQ44" s="77">
        <v>0.437</v>
      </c>
      <c r="AR44" s="77">
        <v>0.13100000000000001</v>
      </c>
      <c r="AS44" s="77">
        <v>6.8000000000000005E-2</v>
      </c>
      <c r="AT44" s="77">
        <v>0.13400000000000001</v>
      </c>
      <c r="AU44" s="77">
        <v>0.129</v>
      </c>
      <c r="AV44" s="77">
        <v>1.2869999999999999</v>
      </c>
      <c r="AW44" s="76">
        <v>0.60699999999999998</v>
      </c>
      <c r="AX44" s="76">
        <v>0.51</v>
      </c>
      <c r="AY44" s="76">
        <v>0.38</v>
      </c>
      <c r="AZ44" s="76">
        <v>0.248</v>
      </c>
      <c r="BA44" s="76">
        <v>0.185</v>
      </c>
      <c r="BB44" s="76">
        <v>0.122</v>
      </c>
      <c r="BC44" s="76">
        <v>9.8000000000000004E-2</v>
      </c>
      <c r="BD44" s="76">
        <v>49.59</v>
      </c>
      <c r="BE44" s="76">
        <v>32.880000000000003</v>
      </c>
      <c r="BF44" s="76">
        <v>9</v>
      </c>
      <c r="BG44" s="76">
        <v>26.2</v>
      </c>
      <c r="BH44" s="76">
        <v>54.27</v>
      </c>
    </row>
    <row r="45" spans="1:60" x14ac:dyDescent="0.2">
      <c r="A45" s="71">
        <v>42</v>
      </c>
      <c r="B45" s="72">
        <v>285</v>
      </c>
      <c r="C45" s="73">
        <v>306.39999999999998</v>
      </c>
      <c r="D45" s="78">
        <v>203.6</v>
      </c>
      <c r="E45" s="78">
        <v>218.9</v>
      </c>
      <c r="F45" s="78">
        <v>229.2</v>
      </c>
      <c r="G45" s="78">
        <v>246.1</v>
      </c>
      <c r="H45" s="78">
        <v>270.8</v>
      </c>
      <c r="I45" s="78">
        <v>287.7</v>
      </c>
      <c r="J45" s="78">
        <v>309.10000000000002</v>
      </c>
      <c r="K45" s="78">
        <v>326</v>
      </c>
      <c r="L45" s="78">
        <v>264.2</v>
      </c>
      <c r="M45" s="78">
        <v>284</v>
      </c>
      <c r="N45" s="78">
        <v>183.3</v>
      </c>
      <c r="O45" s="73">
        <v>197</v>
      </c>
      <c r="P45" s="73">
        <v>301.3</v>
      </c>
      <c r="Q45" s="73">
        <v>318.5</v>
      </c>
      <c r="R45" s="73">
        <v>291</v>
      </c>
      <c r="S45" s="73">
        <v>307.39999999999998</v>
      </c>
      <c r="T45" s="73">
        <v>267</v>
      </c>
      <c r="U45" s="73">
        <v>281.60000000000002</v>
      </c>
      <c r="V45" s="73">
        <v>244.1</v>
      </c>
      <c r="W45" s="73">
        <v>256.89999999999998</v>
      </c>
      <c r="X45" s="73">
        <v>225.8</v>
      </c>
      <c r="Y45" s="73">
        <v>237.3</v>
      </c>
      <c r="Z45" s="73">
        <v>216.6</v>
      </c>
      <c r="AA45" s="73">
        <v>227.4</v>
      </c>
      <c r="AB45" s="74">
        <v>83.01</v>
      </c>
      <c r="AC45" s="75">
        <v>0.75</v>
      </c>
      <c r="AD45" s="76">
        <v>0.27600000000000002</v>
      </c>
      <c r="AE45" s="76">
        <v>7.5</v>
      </c>
      <c r="AF45" s="76">
        <v>4.2</v>
      </c>
      <c r="AG45" s="76">
        <v>14.43</v>
      </c>
      <c r="AH45" s="76">
        <v>21.44</v>
      </c>
      <c r="AI45" s="76">
        <v>4.7</v>
      </c>
      <c r="AJ45" s="76">
        <v>6.51</v>
      </c>
      <c r="AK45" s="76">
        <v>18.100000000000001</v>
      </c>
      <c r="AL45" s="76">
        <v>40.229999999999997</v>
      </c>
      <c r="AM45" s="76">
        <v>11.63</v>
      </c>
      <c r="AN45" s="77">
        <v>1.647</v>
      </c>
      <c r="AO45" s="77">
        <v>1.546</v>
      </c>
      <c r="AP45" s="77">
        <v>1.01</v>
      </c>
      <c r="AQ45" s="77">
        <v>0.45500000000000002</v>
      </c>
      <c r="AR45" s="77">
        <v>0.13600000000000001</v>
      </c>
      <c r="AS45" s="77">
        <v>7.0999999999999994E-2</v>
      </c>
      <c r="AT45" s="77">
        <v>0.13900000000000001</v>
      </c>
      <c r="AU45" s="77">
        <v>0.13400000000000001</v>
      </c>
      <c r="AV45" s="77">
        <v>1.3440000000000001</v>
      </c>
      <c r="AW45" s="76">
        <v>0.625</v>
      </c>
      <c r="AX45" s="76">
        <v>0.52300000000000002</v>
      </c>
      <c r="AY45" s="76">
        <v>0.38800000000000001</v>
      </c>
      <c r="AZ45" s="76">
        <v>0.253</v>
      </c>
      <c r="BA45" s="76">
        <v>0.189</v>
      </c>
      <c r="BB45" s="76">
        <v>0.125</v>
      </c>
      <c r="BC45" s="76">
        <v>0.1</v>
      </c>
      <c r="BD45" s="76">
        <v>50.69</v>
      </c>
      <c r="BE45" s="76">
        <v>33.61</v>
      </c>
      <c r="BF45" s="76">
        <v>9</v>
      </c>
      <c r="BG45" s="76">
        <v>26.2</v>
      </c>
      <c r="BH45" s="76">
        <v>54.27</v>
      </c>
    </row>
    <row r="46" spans="1:60" x14ac:dyDescent="0.2">
      <c r="A46" s="71">
        <v>43</v>
      </c>
      <c r="B46" s="72">
        <v>285</v>
      </c>
      <c r="C46" s="73">
        <v>306.39999999999998</v>
      </c>
      <c r="D46" s="78">
        <v>203.6</v>
      </c>
      <c r="E46" s="78">
        <v>218.9</v>
      </c>
      <c r="F46" s="78">
        <v>229.2</v>
      </c>
      <c r="G46" s="78">
        <v>246.1</v>
      </c>
      <c r="H46" s="78">
        <v>270.8</v>
      </c>
      <c r="I46" s="78">
        <v>287.7</v>
      </c>
      <c r="J46" s="78">
        <v>309.10000000000002</v>
      </c>
      <c r="K46" s="78">
        <v>326</v>
      </c>
      <c r="L46" s="78">
        <v>264.2</v>
      </c>
      <c r="M46" s="78">
        <v>284</v>
      </c>
      <c r="N46" s="78">
        <v>183.3</v>
      </c>
      <c r="O46" s="73">
        <v>197</v>
      </c>
      <c r="P46" s="73">
        <v>301.3</v>
      </c>
      <c r="Q46" s="73">
        <v>318.5</v>
      </c>
      <c r="R46" s="73">
        <v>291</v>
      </c>
      <c r="S46" s="73">
        <v>307.39999999999998</v>
      </c>
      <c r="T46" s="73">
        <v>267</v>
      </c>
      <c r="U46" s="73">
        <v>281.60000000000002</v>
      </c>
      <c r="V46" s="73">
        <v>244.1</v>
      </c>
      <c r="W46" s="73">
        <v>256.89999999999998</v>
      </c>
      <c r="X46" s="73">
        <v>225.8</v>
      </c>
      <c r="Y46" s="73">
        <v>237.3</v>
      </c>
      <c r="Z46" s="73">
        <v>216.6</v>
      </c>
      <c r="AA46" s="73">
        <v>227.4</v>
      </c>
      <c r="AB46" s="74">
        <v>83.95</v>
      </c>
      <c r="AC46" s="75">
        <v>0.75</v>
      </c>
      <c r="AD46" s="76">
        <v>0.28399999999999997</v>
      </c>
      <c r="AE46" s="76">
        <v>7.5</v>
      </c>
      <c r="AF46" s="76">
        <v>4.2</v>
      </c>
      <c r="AG46" s="76">
        <v>14.43</v>
      </c>
      <c r="AH46" s="76">
        <v>21.44</v>
      </c>
      <c r="AI46" s="76">
        <v>4.7</v>
      </c>
      <c r="AJ46" s="76">
        <v>6.51</v>
      </c>
      <c r="AK46" s="76">
        <v>18.100000000000001</v>
      </c>
      <c r="AL46" s="76">
        <v>40.229999999999997</v>
      </c>
      <c r="AM46" s="76">
        <v>11.63</v>
      </c>
      <c r="AN46" s="77">
        <v>1.7170000000000001</v>
      </c>
      <c r="AO46" s="77">
        <v>1.6120000000000001</v>
      </c>
      <c r="AP46" s="77">
        <v>1.0529999999999999</v>
      </c>
      <c r="AQ46" s="77">
        <v>0.47399999999999998</v>
      </c>
      <c r="AR46" s="77">
        <v>0.14199999999999999</v>
      </c>
      <c r="AS46" s="77">
        <v>7.3999999999999996E-2</v>
      </c>
      <c r="AT46" s="77">
        <v>0.14499999999999999</v>
      </c>
      <c r="AU46" s="77">
        <v>0.14000000000000001</v>
      </c>
      <c r="AV46" s="77">
        <v>1.405</v>
      </c>
      <c r="AW46" s="76">
        <v>0.64300000000000002</v>
      </c>
      <c r="AX46" s="76">
        <v>0.53700000000000003</v>
      </c>
      <c r="AY46" s="76">
        <v>0.39700000000000002</v>
      </c>
      <c r="AZ46" s="76">
        <v>0.25800000000000001</v>
      </c>
      <c r="BA46" s="76">
        <v>0.193</v>
      </c>
      <c r="BB46" s="76">
        <v>0.127</v>
      </c>
      <c r="BC46" s="76">
        <v>0.10100000000000001</v>
      </c>
      <c r="BD46" s="76">
        <v>51.85</v>
      </c>
      <c r="BE46" s="76">
        <v>34.369999999999997</v>
      </c>
      <c r="BF46" s="76">
        <v>9</v>
      </c>
      <c r="BG46" s="76">
        <v>26.2</v>
      </c>
      <c r="BH46" s="76">
        <v>54.27</v>
      </c>
    </row>
    <row r="47" spans="1:60" x14ac:dyDescent="0.2">
      <c r="A47" s="71">
        <v>44</v>
      </c>
      <c r="B47" s="72">
        <v>285</v>
      </c>
      <c r="C47" s="73">
        <v>306.39999999999998</v>
      </c>
      <c r="D47" s="78">
        <v>203.6</v>
      </c>
      <c r="E47" s="78">
        <v>218.9</v>
      </c>
      <c r="F47" s="78">
        <v>229.2</v>
      </c>
      <c r="G47" s="78">
        <v>246.1</v>
      </c>
      <c r="H47" s="78">
        <v>270.8</v>
      </c>
      <c r="I47" s="78">
        <v>287.7</v>
      </c>
      <c r="J47" s="78">
        <v>309.10000000000002</v>
      </c>
      <c r="K47" s="78">
        <v>326</v>
      </c>
      <c r="L47" s="78">
        <v>264.2</v>
      </c>
      <c r="M47" s="78">
        <v>284</v>
      </c>
      <c r="N47" s="78">
        <v>183.3</v>
      </c>
      <c r="O47" s="73">
        <v>197</v>
      </c>
      <c r="P47" s="73">
        <v>301.3</v>
      </c>
      <c r="Q47" s="73">
        <v>318.5</v>
      </c>
      <c r="R47" s="73">
        <v>291</v>
      </c>
      <c r="S47" s="73">
        <v>307.39999999999998</v>
      </c>
      <c r="T47" s="73">
        <v>267</v>
      </c>
      <c r="U47" s="73">
        <v>281.60000000000002</v>
      </c>
      <c r="V47" s="73">
        <v>244.1</v>
      </c>
      <c r="W47" s="73">
        <v>256.89999999999998</v>
      </c>
      <c r="X47" s="73">
        <v>225.8</v>
      </c>
      <c r="Y47" s="73">
        <v>237.3</v>
      </c>
      <c r="Z47" s="73">
        <v>216.6</v>
      </c>
      <c r="AA47" s="73">
        <v>227.4</v>
      </c>
      <c r="AB47" s="74">
        <v>84.89</v>
      </c>
      <c r="AC47" s="75">
        <v>0.75</v>
      </c>
      <c r="AD47" s="76">
        <v>0.29299999999999998</v>
      </c>
      <c r="AE47" s="76">
        <v>7.5</v>
      </c>
      <c r="AF47" s="76">
        <v>4.2</v>
      </c>
      <c r="AG47" s="76">
        <v>14.43</v>
      </c>
      <c r="AH47" s="76">
        <v>21.44</v>
      </c>
      <c r="AI47" s="76">
        <v>4.7</v>
      </c>
      <c r="AJ47" s="76">
        <v>6.51</v>
      </c>
      <c r="AK47" s="76">
        <v>18.100000000000001</v>
      </c>
      <c r="AL47" s="76">
        <v>40.229999999999997</v>
      </c>
      <c r="AM47" s="76">
        <v>11.63</v>
      </c>
      <c r="AN47" s="77">
        <v>1.7909999999999999</v>
      </c>
      <c r="AO47" s="77">
        <v>1.681</v>
      </c>
      <c r="AP47" s="77">
        <v>1.0980000000000001</v>
      </c>
      <c r="AQ47" s="77">
        <v>0.495</v>
      </c>
      <c r="AR47" s="77">
        <v>0.14799999999999999</v>
      </c>
      <c r="AS47" s="77">
        <v>7.6999999999999999E-2</v>
      </c>
      <c r="AT47" s="77">
        <v>0.152</v>
      </c>
      <c r="AU47" s="77">
        <v>0.14599999999999999</v>
      </c>
      <c r="AV47" s="77">
        <v>1.468</v>
      </c>
      <c r="AW47" s="76">
        <v>0.66200000000000003</v>
      </c>
      <c r="AX47" s="76">
        <v>0.55200000000000005</v>
      </c>
      <c r="AY47" s="76">
        <v>0.40600000000000003</v>
      </c>
      <c r="AZ47" s="76">
        <v>0.26400000000000001</v>
      </c>
      <c r="BA47" s="76">
        <v>0.19700000000000001</v>
      </c>
      <c r="BB47" s="76">
        <v>0.129</v>
      </c>
      <c r="BC47" s="76">
        <v>0.10299999999999999</v>
      </c>
      <c r="BD47" s="76">
        <v>53.06</v>
      </c>
      <c r="BE47" s="76">
        <v>35.159999999999997</v>
      </c>
      <c r="BF47" s="76">
        <v>9</v>
      </c>
      <c r="BG47" s="76">
        <v>26.2</v>
      </c>
      <c r="BH47" s="76">
        <v>54.27</v>
      </c>
    </row>
    <row r="48" spans="1:60" x14ac:dyDescent="0.2">
      <c r="A48" s="71">
        <v>45</v>
      </c>
      <c r="B48" s="72">
        <v>285</v>
      </c>
      <c r="C48" s="73">
        <v>306.39999999999998</v>
      </c>
      <c r="D48" s="78">
        <v>203.6</v>
      </c>
      <c r="E48" s="78">
        <v>218.9</v>
      </c>
      <c r="F48" s="78">
        <v>229.2</v>
      </c>
      <c r="G48" s="78">
        <v>246.1</v>
      </c>
      <c r="H48" s="78">
        <v>270.8</v>
      </c>
      <c r="I48" s="78">
        <v>287.7</v>
      </c>
      <c r="J48" s="78">
        <v>309.10000000000002</v>
      </c>
      <c r="K48" s="78">
        <v>326</v>
      </c>
      <c r="L48" s="78">
        <v>264.2</v>
      </c>
      <c r="M48" s="78">
        <v>284</v>
      </c>
      <c r="N48" s="78">
        <v>183.3</v>
      </c>
      <c r="O48" s="73">
        <v>197</v>
      </c>
      <c r="P48" s="73">
        <v>301.3</v>
      </c>
      <c r="Q48" s="73">
        <v>318.5</v>
      </c>
      <c r="R48" s="73">
        <v>291</v>
      </c>
      <c r="S48" s="73">
        <v>307.39999999999998</v>
      </c>
      <c r="T48" s="73">
        <v>267</v>
      </c>
      <c r="U48" s="73">
        <v>281.60000000000002</v>
      </c>
      <c r="V48" s="73">
        <v>244.1</v>
      </c>
      <c r="W48" s="73">
        <v>256.89999999999998</v>
      </c>
      <c r="X48" s="73">
        <v>225.8</v>
      </c>
      <c r="Y48" s="73">
        <v>237.3</v>
      </c>
      <c r="Z48" s="73">
        <v>216.6</v>
      </c>
      <c r="AA48" s="73">
        <v>227.4</v>
      </c>
      <c r="AB48" s="74">
        <v>85.82</v>
      </c>
      <c r="AC48" s="75">
        <v>0.75</v>
      </c>
      <c r="AD48" s="76">
        <v>0.30199999999999999</v>
      </c>
      <c r="AE48" s="76">
        <v>14.7</v>
      </c>
      <c r="AF48" s="76">
        <v>4.2</v>
      </c>
      <c r="AG48" s="76">
        <v>16.239999999999998</v>
      </c>
      <c r="AH48" s="76">
        <v>24.21</v>
      </c>
      <c r="AI48" s="76">
        <v>13.82</v>
      </c>
      <c r="AJ48" s="76">
        <v>19.170000000000002</v>
      </c>
      <c r="AK48" s="76">
        <v>35.26</v>
      </c>
      <c r="AL48" s="76">
        <v>40.229999999999997</v>
      </c>
      <c r="AM48" s="76">
        <v>10.51</v>
      </c>
      <c r="AN48" s="77">
        <v>1.8680000000000001</v>
      </c>
      <c r="AO48" s="77">
        <v>1.7529999999999999</v>
      </c>
      <c r="AP48" s="77">
        <v>1.1459999999999999</v>
      </c>
      <c r="AQ48" s="77">
        <v>0.51600000000000001</v>
      </c>
      <c r="AR48" s="77">
        <v>0.154</v>
      </c>
      <c r="AS48" s="77">
        <v>0.08</v>
      </c>
      <c r="AT48" s="77">
        <v>0.158</v>
      </c>
      <c r="AU48" s="77">
        <v>0.153</v>
      </c>
      <c r="AV48" s="77">
        <v>1.5349999999999999</v>
      </c>
      <c r="AW48" s="76">
        <v>0.68100000000000005</v>
      </c>
      <c r="AX48" s="76">
        <v>0.56699999999999995</v>
      </c>
      <c r="AY48" s="76">
        <v>0.41499999999999998</v>
      </c>
      <c r="AZ48" s="76">
        <v>0.26900000000000002</v>
      </c>
      <c r="BA48" s="76">
        <v>0.20100000000000001</v>
      </c>
      <c r="BB48" s="76">
        <v>0.13100000000000001</v>
      </c>
      <c r="BC48" s="76">
        <v>0.105</v>
      </c>
      <c r="BD48" s="76">
        <v>54.29</v>
      </c>
      <c r="BE48" s="76">
        <v>35.97</v>
      </c>
      <c r="BF48" s="76">
        <v>9</v>
      </c>
      <c r="BG48" s="76">
        <v>26.2</v>
      </c>
      <c r="BH48" s="76">
        <v>54.27</v>
      </c>
    </row>
    <row r="49" spans="1:60" x14ac:dyDescent="0.2">
      <c r="A49" s="71">
        <v>46</v>
      </c>
      <c r="B49" s="72">
        <v>285</v>
      </c>
      <c r="C49" s="73">
        <v>306.39999999999998</v>
      </c>
      <c r="D49" s="78">
        <v>203.6</v>
      </c>
      <c r="E49" s="78">
        <v>218.9</v>
      </c>
      <c r="F49" s="43">
        <v>229.2</v>
      </c>
      <c r="G49" s="43">
        <v>246.1</v>
      </c>
      <c r="H49" s="43">
        <v>270.8</v>
      </c>
      <c r="I49" s="43">
        <v>287.7</v>
      </c>
      <c r="J49" s="43">
        <v>309.10000000000002</v>
      </c>
      <c r="K49" s="43">
        <v>326</v>
      </c>
      <c r="L49" s="78">
        <v>264.2</v>
      </c>
      <c r="M49" s="78">
        <v>284</v>
      </c>
      <c r="N49" s="78">
        <v>183.3</v>
      </c>
      <c r="O49" s="73">
        <v>197</v>
      </c>
      <c r="P49" s="73">
        <v>323.39999999999998</v>
      </c>
      <c r="Q49" s="73">
        <v>342.2</v>
      </c>
      <c r="R49" s="73">
        <v>312.2</v>
      </c>
      <c r="S49" s="73">
        <v>330.1</v>
      </c>
      <c r="T49" s="73">
        <v>286</v>
      </c>
      <c r="U49" s="73">
        <v>301.89999999999998</v>
      </c>
      <c r="V49" s="73">
        <v>261</v>
      </c>
      <c r="W49" s="73">
        <v>275</v>
      </c>
      <c r="X49" s="73">
        <v>251</v>
      </c>
      <c r="Y49" s="73">
        <v>253.5</v>
      </c>
      <c r="Z49" s="73">
        <v>231</v>
      </c>
      <c r="AA49" s="73">
        <v>242.8</v>
      </c>
      <c r="AB49" s="74">
        <v>86.74</v>
      </c>
      <c r="AC49" s="75">
        <v>0.75</v>
      </c>
      <c r="AD49" s="76">
        <v>0.311</v>
      </c>
      <c r="AE49" s="76">
        <v>14.7</v>
      </c>
      <c r="AF49" s="76">
        <v>4.2</v>
      </c>
      <c r="AG49" s="76">
        <v>17.14</v>
      </c>
      <c r="AH49" s="76">
        <v>25.6</v>
      </c>
      <c r="AI49" s="76">
        <v>13.82</v>
      </c>
      <c r="AJ49" s="76">
        <v>19.170000000000002</v>
      </c>
      <c r="AK49" s="76">
        <v>35.26</v>
      </c>
      <c r="AL49" s="76">
        <v>47.56</v>
      </c>
      <c r="AM49" s="76">
        <v>10.51</v>
      </c>
      <c r="AN49" s="77">
        <v>1.9490000000000001</v>
      </c>
      <c r="AO49" s="77">
        <v>1.829</v>
      </c>
      <c r="AP49" s="77">
        <v>1.1950000000000001</v>
      </c>
      <c r="AQ49" s="77">
        <v>0.53800000000000003</v>
      </c>
      <c r="AR49" s="77">
        <v>0.161</v>
      </c>
      <c r="AS49" s="77">
        <v>8.4000000000000005E-2</v>
      </c>
      <c r="AT49" s="77">
        <v>0.16500000000000001</v>
      </c>
      <c r="AU49" s="77">
        <v>0.159</v>
      </c>
      <c r="AV49" s="77">
        <v>1.6060000000000001</v>
      </c>
      <c r="AW49" s="76">
        <v>0.70099999999999996</v>
      </c>
      <c r="AX49" s="76">
        <v>0.58199999999999996</v>
      </c>
      <c r="AY49" s="76">
        <v>0.42399999999999999</v>
      </c>
      <c r="AZ49" s="76">
        <v>0.27500000000000002</v>
      </c>
      <c r="BA49" s="76">
        <v>0.20399999999999999</v>
      </c>
      <c r="BB49" s="76">
        <v>0.13400000000000001</v>
      </c>
      <c r="BC49" s="76">
        <v>0.107</v>
      </c>
      <c r="BD49" s="76">
        <v>55.53</v>
      </c>
      <c r="BE49" s="76">
        <v>36.79</v>
      </c>
      <c r="BF49" s="76">
        <v>9</v>
      </c>
      <c r="BG49" s="76">
        <v>29.03</v>
      </c>
      <c r="BH49" s="76">
        <v>60.06</v>
      </c>
    </row>
    <row r="50" spans="1:60" x14ac:dyDescent="0.2">
      <c r="A50" s="71">
        <v>47</v>
      </c>
      <c r="B50" s="72">
        <v>285</v>
      </c>
      <c r="C50" s="73">
        <v>306.39999999999998</v>
      </c>
      <c r="D50" s="78">
        <v>203.6</v>
      </c>
      <c r="E50" s="78">
        <v>218.9</v>
      </c>
      <c r="F50" s="78">
        <v>229.2</v>
      </c>
      <c r="G50" s="78">
        <v>246.1</v>
      </c>
      <c r="H50" s="78">
        <v>270.8</v>
      </c>
      <c r="I50" s="78">
        <v>287.7</v>
      </c>
      <c r="J50" s="78">
        <v>309.10000000000002</v>
      </c>
      <c r="K50" s="78">
        <v>326</v>
      </c>
      <c r="L50" s="78">
        <v>264.2</v>
      </c>
      <c r="M50" s="78">
        <v>284</v>
      </c>
      <c r="N50" s="78">
        <v>183.3</v>
      </c>
      <c r="O50" s="73">
        <v>197</v>
      </c>
      <c r="P50" s="73">
        <v>323.39999999999998</v>
      </c>
      <c r="Q50" s="73">
        <v>342.2</v>
      </c>
      <c r="R50" s="73">
        <v>312.2</v>
      </c>
      <c r="S50" s="73">
        <v>330.1</v>
      </c>
      <c r="T50" s="73">
        <v>286</v>
      </c>
      <c r="U50" s="73">
        <v>301.89999999999998</v>
      </c>
      <c r="V50" s="73">
        <v>261</v>
      </c>
      <c r="W50" s="73">
        <v>275</v>
      </c>
      <c r="X50" s="73">
        <v>251</v>
      </c>
      <c r="Y50" s="73">
        <v>253.5</v>
      </c>
      <c r="Z50" s="73">
        <v>231</v>
      </c>
      <c r="AA50" s="73">
        <v>242.8</v>
      </c>
      <c r="AB50" s="74">
        <v>87.65</v>
      </c>
      <c r="AC50" s="75">
        <v>0.75</v>
      </c>
      <c r="AD50" s="76">
        <v>0.32</v>
      </c>
      <c r="AE50" s="76">
        <v>14.7</v>
      </c>
      <c r="AF50" s="76">
        <v>4.2</v>
      </c>
      <c r="AG50" s="76">
        <v>18.05</v>
      </c>
      <c r="AH50" s="76">
        <v>26.99</v>
      </c>
      <c r="AI50" s="76">
        <v>13.82</v>
      </c>
      <c r="AJ50" s="76">
        <v>19.170000000000002</v>
      </c>
      <c r="AK50" s="76">
        <v>35.26</v>
      </c>
      <c r="AL50" s="76">
        <v>47.56</v>
      </c>
      <c r="AM50" s="76">
        <v>10.51</v>
      </c>
      <c r="AN50" s="77">
        <v>2.0329999999999999</v>
      </c>
      <c r="AO50" s="77">
        <v>1.9079999999999999</v>
      </c>
      <c r="AP50" s="77">
        <v>1.2470000000000001</v>
      </c>
      <c r="AQ50" s="77">
        <v>0.56200000000000006</v>
      </c>
      <c r="AR50" s="77">
        <v>0.16800000000000001</v>
      </c>
      <c r="AS50" s="77">
        <v>8.7999999999999995E-2</v>
      </c>
      <c r="AT50" s="77">
        <v>0.17299999999999999</v>
      </c>
      <c r="AU50" s="77">
        <v>0.16600000000000001</v>
      </c>
      <c r="AV50" s="77">
        <v>1.681</v>
      </c>
      <c r="AW50" s="76">
        <v>0.72199999999999998</v>
      </c>
      <c r="AX50" s="76">
        <v>0.59899999999999998</v>
      </c>
      <c r="AY50" s="76">
        <v>0.434</v>
      </c>
      <c r="AZ50" s="76">
        <v>0.28000000000000003</v>
      </c>
      <c r="BA50" s="76">
        <v>0.20899999999999999</v>
      </c>
      <c r="BB50" s="76">
        <v>0.13600000000000001</v>
      </c>
      <c r="BC50" s="76">
        <v>0.109</v>
      </c>
      <c r="BD50" s="76">
        <v>56.8</v>
      </c>
      <c r="BE50" s="76">
        <v>37.619999999999997</v>
      </c>
      <c r="BF50" s="76">
        <v>9</v>
      </c>
      <c r="BG50" s="76">
        <v>29.03</v>
      </c>
      <c r="BH50" s="76">
        <v>60.06</v>
      </c>
    </row>
    <row r="51" spans="1:60" x14ac:dyDescent="0.2">
      <c r="A51" s="71">
        <v>48</v>
      </c>
      <c r="B51" s="72">
        <v>285</v>
      </c>
      <c r="C51" s="73">
        <v>306.39999999999998</v>
      </c>
      <c r="D51" s="78">
        <v>203.6</v>
      </c>
      <c r="E51" s="78">
        <v>218.9</v>
      </c>
      <c r="F51" s="78">
        <v>229.2</v>
      </c>
      <c r="G51" s="78">
        <v>246.1</v>
      </c>
      <c r="H51" s="78">
        <v>270.8</v>
      </c>
      <c r="I51" s="78">
        <v>287.7</v>
      </c>
      <c r="J51" s="78">
        <v>309.10000000000002</v>
      </c>
      <c r="K51" s="78">
        <v>326</v>
      </c>
      <c r="L51" s="78">
        <v>264.2</v>
      </c>
      <c r="M51" s="78">
        <v>284</v>
      </c>
      <c r="N51" s="78">
        <v>183.3</v>
      </c>
      <c r="O51" s="73">
        <v>197</v>
      </c>
      <c r="P51" s="73">
        <v>323.39999999999998</v>
      </c>
      <c r="Q51" s="73">
        <v>342.2</v>
      </c>
      <c r="R51" s="73">
        <v>312.2</v>
      </c>
      <c r="S51" s="73">
        <v>330.1</v>
      </c>
      <c r="T51" s="73">
        <v>286</v>
      </c>
      <c r="U51" s="73">
        <v>301.89999999999998</v>
      </c>
      <c r="V51" s="73">
        <v>261</v>
      </c>
      <c r="W51" s="73">
        <v>275</v>
      </c>
      <c r="X51" s="73">
        <v>251</v>
      </c>
      <c r="Y51" s="73">
        <v>253.5</v>
      </c>
      <c r="Z51" s="73">
        <v>231</v>
      </c>
      <c r="AA51" s="73">
        <v>242.8</v>
      </c>
      <c r="AB51" s="74">
        <v>88.55</v>
      </c>
      <c r="AC51" s="75">
        <v>0.75</v>
      </c>
      <c r="AD51" s="76">
        <v>0.33</v>
      </c>
      <c r="AE51" s="76">
        <v>14.7</v>
      </c>
      <c r="AF51" s="76">
        <v>4.2</v>
      </c>
      <c r="AG51" s="76">
        <v>18.95</v>
      </c>
      <c r="AH51" s="76">
        <v>28.37</v>
      </c>
      <c r="AI51" s="76">
        <v>13.82</v>
      </c>
      <c r="AJ51" s="76">
        <v>19.170000000000002</v>
      </c>
      <c r="AK51" s="76">
        <v>35.26</v>
      </c>
      <c r="AL51" s="76">
        <v>47.56</v>
      </c>
      <c r="AM51" s="76">
        <v>10.51</v>
      </c>
      <c r="AN51" s="77">
        <v>2.1230000000000002</v>
      </c>
      <c r="AO51" s="77">
        <v>1.992</v>
      </c>
      <c r="AP51" s="77">
        <v>1.302</v>
      </c>
      <c r="AQ51" s="77">
        <v>0.58599999999999997</v>
      </c>
      <c r="AR51" s="77">
        <v>0.17499999999999999</v>
      </c>
      <c r="AS51" s="77">
        <v>9.0999999999999998E-2</v>
      </c>
      <c r="AT51" s="77">
        <v>0.18</v>
      </c>
      <c r="AU51" s="77">
        <v>0.17399999999999999</v>
      </c>
      <c r="AV51" s="77">
        <v>1.7609999999999999</v>
      </c>
      <c r="AW51" s="76">
        <v>0.74399999999999999</v>
      </c>
      <c r="AX51" s="76">
        <v>0.61499999999999999</v>
      </c>
      <c r="AY51" s="76">
        <v>0.44400000000000001</v>
      </c>
      <c r="AZ51" s="76">
        <v>0.28699999999999998</v>
      </c>
      <c r="BA51" s="76">
        <v>0.21299999999999999</v>
      </c>
      <c r="BB51" s="76">
        <v>0.13900000000000001</v>
      </c>
      <c r="BC51" s="76">
        <v>0.111</v>
      </c>
      <c r="BD51" s="76">
        <v>58.09</v>
      </c>
      <c r="BE51" s="76">
        <v>38.47</v>
      </c>
      <c r="BF51" s="76">
        <v>9</v>
      </c>
      <c r="BG51" s="76">
        <v>29.03</v>
      </c>
      <c r="BH51" s="76">
        <v>60.06</v>
      </c>
    </row>
    <row r="52" spans="1:60" x14ac:dyDescent="0.2">
      <c r="A52" s="71">
        <v>49</v>
      </c>
      <c r="B52" s="72">
        <v>285</v>
      </c>
      <c r="C52" s="73">
        <v>306.39999999999998</v>
      </c>
      <c r="D52" s="78">
        <v>203.6</v>
      </c>
      <c r="E52" s="78">
        <v>218.9</v>
      </c>
      <c r="F52" s="78">
        <v>229.2</v>
      </c>
      <c r="G52" s="78">
        <v>246.1</v>
      </c>
      <c r="H52" s="78">
        <v>270.8</v>
      </c>
      <c r="I52" s="78">
        <v>287.7</v>
      </c>
      <c r="J52" s="78">
        <v>309.10000000000002</v>
      </c>
      <c r="K52" s="78">
        <v>326</v>
      </c>
      <c r="L52" s="78">
        <v>264.2</v>
      </c>
      <c r="M52" s="78">
        <v>284</v>
      </c>
      <c r="N52" s="78">
        <v>183.3</v>
      </c>
      <c r="O52" s="73">
        <v>197</v>
      </c>
      <c r="P52" s="73">
        <v>323.39999999999998</v>
      </c>
      <c r="Q52" s="73">
        <v>342.2</v>
      </c>
      <c r="R52" s="73">
        <v>312.2</v>
      </c>
      <c r="S52" s="73">
        <v>330.1</v>
      </c>
      <c r="T52" s="73">
        <v>286</v>
      </c>
      <c r="U52" s="73">
        <v>301.89999999999998</v>
      </c>
      <c r="V52" s="73">
        <v>261</v>
      </c>
      <c r="W52" s="73">
        <v>275</v>
      </c>
      <c r="X52" s="73">
        <v>251</v>
      </c>
      <c r="Y52" s="73">
        <v>253.5</v>
      </c>
      <c r="Z52" s="73">
        <v>231</v>
      </c>
      <c r="AA52" s="73">
        <v>242.8</v>
      </c>
      <c r="AB52" s="74">
        <v>89.45</v>
      </c>
      <c r="AC52" s="75">
        <v>0.75</v>
      </c>
      <c r="AD52" s="76">
        <v>0.34100000000000003</v>
      </c>
      <c r="AE52" s="76">
        <v>14.7</v>
      </c>
      <c r="AF52" s="76">
        <v>4.2</v>
      </c>
      <c r="AG52" s="76">
        <v>19.3</v>
      </c>
      <c r="AH52" s="76">
        <v>28.91</v>
      </c>
      <c r="AI52" s="76">
        <v>13.82</v>
      </c>
      <c r="AJ52" s="76">
        <v>19.170000000000002</v>
      </c>
      <c r="AK52" s="76">
        <v>35.26</v>
      </c>
      <c r="AL52" s="76">
        <v>47.56</v>
      </c>
      <c r="AM52" s="76">
        <v>10.51</v>
      </c>
      <c r="AN52" s="77">
        <v>2.2170000000000001</v>
      </c>
      <c r="AO52" s="77">
        <v>2.081</v>
      </c>
      <c r="AP52" s="77">
        <v>1.36</v>
      </c>
      <c r="AQ52" s="77">
        <v>0.61199999999999999</v>
      </c>
      <c r="AR52" s="77">
        <v>0.183</v>
      </c>
      <c r="AS52" s="77">
        <v>9.6000000000000002E-2</v>
      </c>
      <c r="AT52" s="77">
        <v>0.188</v>
      </c>
      <c r="AU52" s="77">
        <v>0.18099999999999999</v>
      </c>
      <c r="AV52" s="77">
        <v>1.8460000000000001</v>
      </c>
      <c r="AW52" s="76">
        <v>0.76700000000000002</v>
      </c>
      <c r="AX52" s="76">
        <v>0.63300000000000001</v>
      </c>
      <c r="AY52" s="76">
        <v>0.45500000000000002</v>
      </c>
      <c r="AZ52" s="76">
        <v>0.29299999999999998</v>
      </c>
      <c r="BA52" s="76">
        <v>0.218</v>
      </c>
      <c r="BB52" s="76">
        <v>0.14199999999999999</v>
      </c>
      <c r="BC52" s="76">
        <v>0.113</v>
      </c>
      <c r="BD52" s="76">
        <v>59.4</v>
      </c>
      <c r="BE52" s="76">
        <v>39.33</v>
      </c>
      <c r="BF52" s="76">
        <v>9</v>
      </c>
      <c r="BG52" s="76">
        <v>29.03</v>
      </c>
      <c r="BH52" s="76">
        <v>60.06</v>
      </c>
    </row>
    <row r="53" spans="1:60" x14ac:dyDescent="0.2">
      <c r="A53" s="71">
        <v>50</v>
      </c>
      <c r="B53" s="72">
        <v>285</v>
      </c>
      <c r="C53" s="73">
        <v>306.39999999999998</v>
      </c>
      <c r="D53" s="78">
        <v>203.6</v>
      </c>
      <c r="E53" s="78">
        <v>218.9</v>
      </c>
      <c r="F53" s="78">
        <v>229.2</v>
      </c>
      <c r="G53" s="78">
        <v>246.1</v>
      </c>
      <c r="H53" s="78">
        <v>270.8</v>
      </c>
      <c r="I53" s="78">
        <v>287.7</v>
      </c>
      <c r="J53" s="78">
        <v>309.10000000000002</v>
      </c>
      <c r="K53" s="78">
        <v>326</v>
      </c>
      <c r="L53" s="78">
        <v>264.2</v>
      </c>
      <c r="M53" s="78">
        <v>284</v>
      </c>
      <c r="N53" s="78">
        <v>183.3</v>
      </c>
      <c r="O53" s="73">
        <v>197</v>
      </c>
      <c r="P53" s="73">
        <v>323.39999999999998</v>
      </c>
      <c r="Q53" s="73">
        <v>342.2</v>
      </c>
      <c r="R53" s="73">
        <v>312.2</v>
      </c>
      <c r="S53" s="73">
        <v>330.1</v>
      </c>
      <c r="T53" s="73">
        <v>286</v>
      </c>
      <c r="U53" s="73">
        <v>301.89999999999998</v>
      </c>
      <c r="V53" s="73">
        <v>261</v>
      </c>
      <c r="W53" s="73">
        <v>275</v>
      </c>
      <c r="X53" s="73">
        <v>251</v>
      </c>
      <c r="Y53" s="73">
        <v>253.5</v>
      </c>
      <c r="Z53" s="73">
        <v>231</v>
      </c>
      <c r="AA53" s="73">
        <v>242.8</v>
      </c>
      <c r="AB53" s="74">
        <v>90.31</v>
      </c>
      <c r="AC53" s="75">
        <v>0.75</v>
      </c>
      <c r="AD53" s="76">
        <v>0.35099999999999998</v>
      </c>
      <c r="AE53" s="76">
        <v>14.7</v>
      </c>
      <c r="AF53" s="76">
        <v>4.2</v>
      </c>
      <c r="AG53" s="76">
        <v>19.66</v>
      </c>
      <c r="AH53" s="76">
        <v>29.45</v>
      </c>
      <c r="AI53" s="76">
        <v>13.82</v>
      </c>
      <c r="AJ53" s="76">
        <v>19.170000000000002</v>
      </c>
      <c r="AK53" s="76">
        <v>35.26</v>
      </c>
      <c r="AL53" s="76">
        <v>47.56</v>
      </c>
      <c r="AM53" s="76">
        <v>10.51</v>
      </c>
      <c r="AN53" s="77">
        <v>2.3170000000000002</v>
      </c>
      <c r="AO53" s="77">
        <v>2.1739999999999999</v>
      </c>
      <c r="AP53" s="77">
        <v>1.421</v>
      </c>
      <c r="AQ53" s="77">
        <v>0.64</v>
      </c>
      <c r="AR53" s="77">
        <v>0.191</v>
      </c>
      <c r="AS53" s="77">
        <v>0.1</v>
      </c>
      <c r="AT53" s="77">
        <v>0.19700000000000001</v>
      </c>
      <c r="AU53" s="77">
        <v>0.19</v>
      </c>
      <c r="AV53" s="77">
        <v>1.9370000000000001</v>
      </c>
      <c r="AW53" s="76">
        <v>0.79100000000000004</v>
      </c>
      <c r="AX53" s="76">
        <v>0.65100000000000002</v>
      </c>
      <c r="AY53" s="76">
        <v>0.46600000000000003</v>
      </c>
      <c r="AZ53" s="76">
        <v>0.3</v>
      </c>
      <c r="BA53" s="76">
        <v>0.222</v>
      </c>
      <c r="BB53" s="76">
        <v>0.14499999999999999</v>
      </c>
      <c r="BC53" s="76">
        <v>0.11600000000000001</v>
      </c>
      <c r="BD53" s="76">
        <v>60.77</v>
      </c>
      <c r="BE53" s="76">
        <v>40.24</v>
      </c>
      <c r="BF53" s="76">
        <v>9</v>
      </c>
      <c r="BG53" s="76">
        <v>29.03</v>
      </c>
      <c r="BH53" s="76">
        <v>60.06</v>
      </c>
    </row>
    <row r="54" spans="1:60" x14ac:dyDescent="0.2">
      <c r="A54" s="71">
        <v>51</v>
      </c>
      <c r="B54" s="72">
        <v>285</v>
      </c>
      <c r="C54" s="73">
        <v>306.39999999999998</v>
      </c>
      <c r="D54" s="78">
        <v>203.6</v>
      </c>
      <c r="E54" s="78">
        <v>218.9</v>
      </c>
      <c r="F54" s="43">
        <v>229.2</v>
      </c>
      <c r="G54" s="43">
        <v>246.1</v>
      </c>
      <c r="H54" s="43">
        <v>270.8</v>
      </c>
      <c r="I54" s="43">
        <v>287.7</v>
      </c>
      <c r="J54" s="43">
        <v>309.10000000000002</v>
      </c>
      <c r="K54" s="43">
        <v>326</v>
      </c>
      <c r="L54" s="78">
        <v>264.2</v>
      </c>
      <c r="M54" s="78">
        <v>284</v>
      </c>
      <c r="N54" s="78">
        <v>183.3</v>
      </c>
      <c r="O54" s="73">
        <v>197</v>
      </c>
      <c r="P54" s="73">
        <v>391.4</v>
      </c>
      <c r="Q54" s="73">
        <v>411.7</v>
      </c>
      <c r="R54" s="73">
        <v>379.2</v>
      </c>
      <c r="S54" s="73">
        <v>398.6</v>
      </c>
      <c r="T54" s="73">
        <v>350.8</v>
      </c>
      <c r="U54" s="73">
        <v>368</v>
      </c>
      <c r="V54" s="73">
        <v>323.7</v>
      </c>
      <c r="W54" s="73">
        <v>338.9</v>
      </c>
      <c r="X54" s="73">
        <v>302.10000000000002</v>
      </c>
      <c r="Y54" s="73">
        <v>315.7</v>
      </c>
      <c r="Z54" s="73">
        <v>291.2</v>
      </c>
      <c r="AA54" s="73">
        <v>304</v>
      </c>
      <c r="AB54" s="74">
        <v>91.15</v>
      </c>
      <c r="AC54" s="75">
        <v>0.75</v>
      </c>
      <c r="AD54" s="76">
        <v>0.36199999999999999</v>
      </c>
      <c r="AE54" s="76">
        <v>14.7</v>
      </c>
      <c r="AF54" s="76">
        <v>4.2</v>
      </c>
      <c r="AG54" s="76">
        <v>20.010000000000002</v>
      </c>
      <c r="AH54" s="76">
        <v>29.99</v>
      </c>
      <c r="AI54" s="76">
        <v>13.82</v>
      </c>
      <c r="AJ54" s="76">
        <v>19.170000000000002</v>
      </c>
      <c r="AK54" s="76">
        <v>35.26</v>
      </c>
      <c r="AL54" s="76">
        <v>51.89</v>
      </c>
      <c r="AM54" s="76">
        <v>10.51</v>
      </c>
      <c r="AN54" s="77">
        <v>2.4220000000000002</v>
      </c>
      <c r="AO54" s="77">
        <v>2.2730000000000001</v>
      </c>
      <c r="AP54" s="77">
        <v>1.4850000000000001</v>
      </c>
      <c r="AQ54" s="77">
        <v>0.66900000000000004</v>
      </c>
      <c r="AR54" s="77">
        <v>0.2</v>
      </c>
      <c r="AS54" s="77">
        <v>0.105</v>
      </c>
      <c r="AT54" s="77">
        <v>0.20599999999999999</v>
      </c>
      <c r="AU54" s="77">
        <v>0.19800000000000001</v>
      </c>
      <c r="AV54" s="77">
        <v>2.0329999999999999</v>
      </c>
      <c r="AW54" s="76">
        <v>0.81499999999999995</v>
      </c>
      <c r="AX54" s="76">
        <v>0.67</v>
      </c>
      <c r="AY54" s="76">
        <v>0.47799999999999998</v>
      </c>
      <c r="AZ54" s="76">
        <v>0.307</v>
      </c>
      <c r="BA54" s="76">
        <v>0.22700000000000001</v>
      </c>
      <c r="BB54" s="76">
        <v>0.14799999999999999</v>
      </c>
      <c r="BC54" s="76">
        <v>0.11799999999999999</v>
      </c>
      <c r="BD54" s="76">
        <v>62.21</v>
      </c>
      <c r="BE54" s="76">
        <v>41.18</v>
      </c>
      <c r="BF54" s="76">
        <v>9</v>
      </c>
      <c r="BG54" s="76">
        <v>32.119999999999997</v>
      </c>
      <c r="BH54" s="76">
        <v>66.39</v>
      </c>
    </row>
    <row r="55" spans="1:60" x14ac:dyDescent="0.2">
      <c r="A55" s="71">
        <v>52</v>
      </c>
      <c r="B55" s="72">
        <v>285</v>
      </c>
      <c r="C55" s="73">
        <v>306.39999999999998</v>
      </c>
      <c r="D55" s="78">
        <v>203.6</v>
      </c>
      <c r="E55" s="78">
        <v>218.9</v>
      </c>
      <c r="F55" s="78">
        <v>229.2</v>
      </c>
      <c r="G55" s="78">
        <v>246.1</v>
      </c>
      <c r="H55" s="78">
        <v>270.8</v>
      </c>
      <c r="I55" s="78">
        <v>287.7</v>
      </c>
      <c r="J55" s="78">
        <v>309.10000000000002</v>
      </c>
      <c r="K55" s="78">
        <v>326</v>
      </c>
      <c r="L55" s="78">
        <v>264.2</v>
      </c>
      <c r="M55" s="78">
        <v>284</v>
      </c>
      <c r="N55" s="78">
        <v>183.3</v>
      </c>
      <c r="O55" s="73">
        <v>197</v>
      </c>
      <c r="P55" s="73">
        <v>391.4</v>
      </c>
      <c r="Q55" s="73">
        <v>411.7</v>
      </c>
      <c r="R55" s="73">
        <v>379.2</v>
      </c>
      <c r="S55" s="73">
        <v>398.6</v>
      </c>
      <c r="T55" s="73">
        <v>350.8</v>
      </c>
      <c r="U55" s="73">
        <v>368</v>
      </c>
      <c r="V55" s="73">
        <v>323.7</v>
      </c>
      <c r="W55" s="73">
        <v>338.9</v>
      </c>
      <c r="X55" s="73">
        <v>302.10000000000002</v>
      </c>
      <c r="Y55" s="73">
        <v>315.7</v>
      </c>
      <c r="Z55" s="73">
        <v>291.2</v>
      </c>
      <c r="AA55" s="73">
        <v>304</v>
      </c>
      <c r="AB55" s="74">
        <v>91.95</v>
      </c>
      <c r="AC55" s="75">
        <v>0.75</v>
      </c>
      <c r="AD55" s="76">
        <v>0.373</v>
      </c>
      <c r="AE55" s="76">
        <v>14.7</v>
      </c>
      <c r="AF55" s="76">
        <v>4.2</v>
      </c>
      <c r="AG55" s="76">
        <v>20.36</v>
      </c>
      <c r="AH55" s="76">
        <v>30.53</v>
      </c>
      <c r="AI55" s="76">
        <v>13.82</v>
      </c>
      <c r="AJ55" s="76">
        <v>19.170000000000002</v>
      </c>
      <c r="AK55" s="76">
        <v>35.26</v>
      </c>
      <c r="AL55" s="76">
        <v>51.89</v>
      </c>
      <c r="AM55" s="76">
        <v>10.51</v>
      </c>
      <c r="AN55" s="77">
        <v>2.5329999999999999</v>
      </c>
      <c r="AO55" s="77">
        <v>2.3769999999999998</v>
      </c>
      <c r="AP55" s="77">
        <v>1.5529999999999999</v>
      </c>
      <c r="AQ55" s="77">
        <v>0.69899999999999995</v>
      </c>
      <c r="AR55" s="77">
        <v>0.20899999999999999</v>
      </c>
      <c r="AS55" s="77">
        <v>0.109</v>
      </c>
      <c r="AT55" s="77">
        <v>0.216</v>
      </c>
      <c r="AU55" s="77">
        <v>0.20799999999999999</v>
      </c>
      <c r="AV55" s="77">
        <v>2.1360000000000001</v>
      </c>
      <c r="AW55" s="76">
        <v>0.84</v>
      </c>
      <c r="AX55" s="76">
        <v>0.69</v>
      </c>
      <c r="AY55" s="76">
        <v>0.49</v>
      </c>
      <c r="AZ55" s="76">
        <v>0.314</v>
      </c>
      <c r="BA55" s="76">
        <v>0.23300000000000001</v>
      </c>
      <c r="BB55" s="76">
        <v>0.151</v>
      </c>
      <c r="BC55" s="76">
        <v>0.121</v>
      </c>
      <c r="BD55" s="76">
        <v>63.71</v>
      </c>
      <c r="BE55" s="76">
        <v>42.17</v>
      </c>
      <c r="BF55" s="76">
        <v>9</v>
      </c>
      <c r="BG55" s="76">
        <v>32.119999999999997</v>
      </c>
      <c r="BH55" s="76">
        <v>66.39</v>
      </c>
    </row>
    <row r="56" spans="1:60" x14ac:dyDescent="0.2">
      <c r="A56" s="71">
        <v>53</v>
      </c>
      <c r="B56" s="72">
        <v>285</v>
      </c>
      <c r="C56" s="73">
        <v>306.39999999999998</v>
      </c>
      <c r="D56" s="78">
        <v>203.6</v>
      </c>
      <c r="E56" s="78">
        <v>218.9</v>
      </c>
      <c r="F56" s="78">
        <v>229.2</v>
      </c>
      <c r="G56" s="78">
        <v>246.1</v>
      </c>
      <c r="H56" s="78">
        <v>270.8</v>
      </c>
      <c r="I56" s="78">
        <v>287.7</v>
      </c>
      <c r="J56" s="78">
        <v>309.10000000000002</v>
      </c>
      <c r="K56" s="78">
        <v>326</v>
      </c>
      <c r="L56" s="78">
        <v>264.2</v>
      </c>
      <c r="M56" s="78">
        <v>284</v>
      </c>
      <c r="N56" s="78">
        <v>183.3</v>
      </c>
      <c r="O56" s="73">
        <v>197</v>
      </c>
      <c r="P56" s="73">
        <v>391.4</v>
      </c>
      <c r="Q56" s="73">
        <v>411.7</v>
      </c>
      <c r="R56" s="73">
        <v>379.2</v>
      </c>
      <c r="S56" s="73">
        <v>398.6</v>
      </c>
      <c r="T56" s="73">
        <v>350.8</v>
      </c>
      <c r="U56" s="73">
        <v>368</v>
      </c>
      <c r="V56" s="73">
        <v>323.7</v>
      </c>
      <c r="W56" s="73">
        <v>338.9</v>
      </c>
      <c r="X56" s="73">
        <v>302.10000000000002</v>
      </c>
      <c r="Y56" s="73">
        <v>315.7</v>
      </c>
      <c r="Z56" s="73">
        <v>291.2</v>
      </c>
      <c r="AA56" s="73">
        <v>304</v>
      </c>
      <c r="AB56" s="74">
        <v>92.71</v>
      </c>
      <c r="AC56" s="75">
        <v>0.75</v>
      </c>
      <c r="AD56" s="76">
        <v>0.38500000000000001</v>
      </c>
      <c r="AE56" s="76">
        <v>14.7</v>
      </c>
      <c r="AF56" s="76">
        <v>4.2</v>
      </c>
      <c r="AG56" s="76">
        <v>20.71</v>
      </c>
      <c r="AH56" s="76">
        <v>31.07</v>
      </c>
      <c r="AI56" s="76">
        <v>13.82</v>
      </c>
      <c r="AJ56" s="76">
        <v>19.170000000000002</v>
      </c>
      <c r="AK56" s="76">
        <v>35.26</v>
      </c>
      <c r="AL56" s="76">
        <v>51.89</v>
      </c>
      <c r="AM56" s="76">
        <v>10.51</v>
      </c>
      <c r="AN56" s="77">
        <v>2.65</v>
      </c>
      <c r="AO56" s="77">
        <v>2.4870000000000001</v>
      </c>
      <c r="AP56" s="77">
        <v>1.625</v>
      </c>
      <c r="AQ56" s="77">
        <v>0.73099999999999998</v>
      </c>
      <c r="AR56" s="77">
        <v>0.218</v>
      </c>
      <c r="AS56" s="77">
        <v>0.115</v>
      </c>
      <c r="AT56" s="77">
        <v>0.22600000000000001</v>
      </c>
      <c r="AU56" s="77">
        <v>0.218</v>
      </c>
      <c r="AV56" s="77">
        <v>2.246</v>
      </c>
      <c r="AW56" s="76">
        <v>0.86699999999999999</v>
      </c>
      <c r="AX56" s="76">
        <v>0.71099999999999997</v>
      </c>
      <c r="AY56" s="76">
        <v>0.504</v>
      </c>
      <c r="AZ56" s="76">
        <v>0.32200000000000001</v>
      </c>
      <c r="BA56" s="76">
        <v>0.23899999999999999</v>
      </c>
      <c r="BB56" s="76">
        <v>0.154</v>
      </c>
      <c r="BC56" s="76">
        <v>0.123</v>
      </c>
      <c r="BD56" s="76">
        <v>65.290000000000006</v>
      </c>
      <c r="BE56" s="76">
        <v>43.21</v>
      </c>
      <c r="BF56" s="76">
        <v>9</v>
      </c>
      <c r="BG56" s="76">
        <v>32.119999999999997</v>
      </c>
      <c r="BH56" s="76">
        <v>66.39</v>
      </c>
    </row>
    <row r="57" spans="1:60" x14ac:dyDescent="0.2">
      <c r="A57" s="71">
        <v>54</v>
      </c>
      <c r="B57" s="72">
        <v>285</v>
      </c>
      <c r="C57" s="73">
        <v>306.39999999999998</v>
      </c>
      <c r="D57" s="78">
        <v>203.6</v>
      </c>
      <c r="E57" s="78">
        <v>218.9</v>
      </c>
      <c r="F57" s="78">
        <v>229.2</v>
      </c>
      <c r="G57" s="78">
        <v>246.1</v>
      </c>
      <c r="H57" s="78">
        <v>270.8</v>
      </c>
      <c r="I57" s="78">
        <v>287.7</v>
      </c>
      <c r="J57" s="78">
        <v>309.10000000000002</v>
      </c>
      <c r="K57" s="78">
        <v>326</v>
      </c>
      <c r="L57" s="78">
        <v>264.2</v>
      </c>
      <c r="M57" s="78">
        <v>284</v>
      </c>
      <c r="N57" s="78">
        <v>183.3</v>
      </c>
      <c r="O57" s="73">
        <v>197</v>
      </c>
      <c r="P57" s="73">
        <v>391.4</v>
      </c>
      <c r="Q57" s="73">
        <v>411.7</v>
      </c>
      <c r="R57" s="73">
        <v>379.2</v>
      </c>
      <c r="S57" s="73">
        <v>398.6</v>
      </c>
      <c r="T57" s="73">
        <v>350.8</v>
      </c>
      <c r="U57" s="73">
        <v>368</v>
      </c>
      <c r="V57" s="73">
        <v>323.7</v>
      </c>
      <c r="W57" s="73">
        <v>338.9</v>
      </c>
      <c r="X57" s="73">
        <v>302.10000000000002</v>
      </c>
      <c r="Y57" s="73">
        <v>315.7</v>
      </c>
      <c r="Z57" s="73">
        <v>291.2</v>
      </c>
      <c r="AA57" s="73">
        <v>304</v>
      </c>
      <c r="AB57" s="74">
        <v>93.44</v>
      </c>
      <c r="AC57" s="75">
        <v>0.75</v>
      </c>
      <c r="AD57" s="76">
        <v>0.39700000000000002</v>
      </c>
      <c r="AE57" s="76">
        <v>14.7</v>
      </c>
      <c r="AF57" s="76">
        <v>4.2</v>
      </c>
      <c r="AG57" s="76">
        <v>22.08</v>
      </c>
      <c r="AH57" s="76">
        <v>33.159999999999997</v>
      </c>
      <c r="AI57" s="76">
        <v>13.82</v>
      </c>
      <c r="AJ57" s="76">
        <v>19.170000000000002</v>
      </c>
      <c r="AK57" s="76">
        <v>35.26</v>
      </c>
      <c r="AL57" s="76">
        <v>51.89</v>
      </c>
      <c r="AM57" s="76">
        <v>10.51</v>
      </c>
      <c r="AN57" s="77">
        <v>2.774</v>
      </c>
      <c r="AO57" s="77">
        <v>2.6030000000000002</v>
      </c>
      <c r="AP57" s="77">
        <v>1.702</v>
      </c>
      <c r="AQ57" s="77">
        <v>0.76600000000000001</v>
      </c>
      <c r="AR57" s="77">
        <v>0.22900000000000001</v>
      </c>
      <c r="AS57" s="77">
        <v>0.12</v>
      </c>
      <c r="AT57" s="77">
        <v>0.23699999999999999</v>
      </c>
      <c r="AU57" s="77">
        <v>0.22800000000000001</v>
      </c>
      <c r="AV57" s="77">
        <v>2.3639999999999999</v>
      </c>
      <c r="AW57" s="76">
        <v>0.89400000000000002</v>
      </c>
      <c r="AX57" s="76">
        <v>0.73299999999999998</v>
      </c>
      <c r="AY57" s="76">
        <v>0.51800000000000002</v>
      </c>
      <c r="AZ57" s="76">
        <v>0.33100000000000002</v>
      </c>
      <c r="BA57" s="76">
        <v>0.245</v>
      </c>
      <c r="BB57" s="76">
        <v>0.158</v>
      </c>
      <c r="BC57" s="76">
        <v>0.126</v>
      </c>
      <c r="BD57" s="76">
        <v>66.94</v>
      </c>
      <c r="BE57" s="76">
        <v>44.3</v>
      </c>
      <c r="BF57" s="76">
        <v>9</v>
      </c>
      <c r="BG57" s="76">
        <v>32.119999999999997</v>
      </c>
      <c r="BH57" s="76">
        <v>66.39</v>
      </c>
    </row>
    <row r="58" spans="1:60" x14ac:dyDescent="0.2">
      <c r="A58" s="71">
        <v>55</v>
      </c>
      <c r="B58" s="72">
        <v>285</v>
      </c>
      <c r="C58" s="73">
        <v>306.39999999999998</v>
      </c>
      <c r="D58" s="78">
        <v>203.6</v>
      </c>
      <c r="E58" s="78">
        <v>218.9</v>
      </c>
      <c r="F58" s="78">
        <v>229.2</v>
      </c>
      <c r="G58" s="78">
        <v>246.1</v>
      </c>
      <c r="H58" s="78">
        <v>270.8</v>
      </c>
      <c r="I58" s="78">
        <v>287.7</v>
      </c>
      <c r="J58" s="78">
        <v>309.10000000000002</v>
      </c>
      <c r="K58" s="78">
        <v>326</v>
      </c>
      <c r="L58" s="78">
        <v>264.2</v>
      </c>
      <c r="M58" s="78">
        <v>284</v>
      </c>
      <c r="N58" s="78">
        <v>183.3</v>
      </c>
      <c r="O58" s="73">
        <v>197</v>
      </c>
      <c r="P58" s="73">
        <v>391.4</v>
      </c>
      <c r="Q58" s="73">
        <v>411.7</v>
      </c>
      <c r="R58" s="73">
        <v>379.2</v>
      </c>
      <c r="S58" s="73">
        <v>398.6</v>
      </c>
      <c r="T58" s="73">
        <v>350.8</v>
      </c>
      <c r="U58" s="73">
        <v>368</v>
      </c>
      <c r="V58" s="73">
        <v>323.7</v>
      </c>
      <c r="W58" s="73">
        <v>338.9</v>
      </c>
      <c r="X58" s="73">
        <v>302.10000000000002</v>
      </c>
      <c r="Y58" s="73">
        <v>315.7</v>
      </c>
      <c r="Z58" s="73">
        <v>291.2</v>
      </c>
      <c r="AA58" s="73">
        <v>304</v>
      </c>
      <c r="AB58" s="74">
        <v>94.12</v>
      </c>
      <c r="AC58" s="75">
        <v>0.75</v>
      </c>
      <c r="AD58" s="76">
        <v>0.40899999999999997</v>
      </c>
      <c r="AE58" s="76">
        <v>14.7</v>
      </c>
      <c r="AF58" s="76">
        <v>4.2</v>
      </c>
      <c r="AG58" s="76">
        <v>23.45</v>
      </c>
      <c r="AH58" s="76">
        <v>35.24</v>
      </c>
      <c r="AI58" s="76">
        <v>13.82</v>
      </c>
      <c r="AJ58" s="76">
        <v>19.170000000000002</v>
      </c>
      <c r="AK58" s="76">
        <v>35.26</v>
      </c>
      <c r="AL58" s="76">
        <v>51.89</v>
      </c>
      <c r="AM58" s="76">
        <v>10.51</v>
      </c>
      <c r="AN58" s="77">
        <v>2.9060000000000001</v>
      </c>
      <c r="AO58" s="77">
        <v>2.7269999999999999</v>
      </c>
      <c r="AP58" s="77">
        <v>1.782</v>
      </c>
      <c r="AQ58" s="77">
        <v>0.80200000000000005</v>
      </c>
      <c r="AR58" s="77">
        <v>0.23899999999999999</v>
      </c>
      <c r="AS58" s="77">
        <v>0.126</v>
      </c>
      <c r="AT58" s="77">
        <v>0.248</v>
      </c>
      <c r="AU58" s="77">
        <v>0.23899999999999999</v>
      </c>
      <c r="AV58" s="77">
        <v>2.4889999999999999</v>
      </c>
      <c r="AW58" s="76">
        <v>0.92200000000000004</v>
      </c>
      <c r="AX58" s="76">
        <v>0.755</v>
      </c>
      <c r="AY58" s="76">
        <v>0.53400000000000003</v>
      </c>
      <c r="AZ58" s="76">
        <v>0.34</v>
      </c>
      <c r="BA58" s="76">
        <v>0.251</v>
      </c>
      <c r="BB58" s="76">
        <v>0.16200000000000001</v>
      </c>
      <c r="BC58" s="76">
        <v>0.129</v>
      </c>
      <c r="BD58" s="76">
        <v>68.63</v>
      </c>
      <c r="BE58" s="76">
        <v>45.41</v>
      </c>
      <c r="BF58" s="76">
        <v>9</v>
      </c>
      <c r="BG58" s="76">
        <v>32.119999999999997</v>
      </c>
      <c r="BH58" s="76">
        <v>66.39</v>
      </c>
    </row>
    <row r="59" spans="1:60" x14ac:dyDescent="0.2">
      <c r="A59" s="71">
        <v>56</v>
      </c>
      <c r="B59" s="72">
        <v>285</v>
      </c>
      <c r="C59" s="73">
        <v>306.39999999999998</v>
      </c>
      <c r="D59" s="78">
        <v>203.6</v>
      </c>
      <c r="E59" s="78">
        <v>218.9</v>
      </c>
      <c r="F59" s="43">
        <v>229.2</v>
      </c>
      <c r="G59" s="43">
        <v>246.1</v>
      </c>
      <c r="H59" s="43">
        <v>270.8</v>
      </c>
      <c r="I59" s="43">
        <v>287.7</v>
      </c>
      <c r="J59" s="43">
        <v>309.10000000000002</v>
      </c>
      <c r="K59" s="43">
        <v>326</v>
      </c>
      <c r="L59" s="78">
        <v>264.2</v>
      </c>
      <c r="M59" s="78">
        <v>284</v>
      </c>
      <c r="N59" s="78">
        <v>183.3</v>
      </c>
      <c r="O59" s="73">
        <v>197</v>
      </c>
      <c r="P59" s="73">
        <v>447.8</v>
      </c>
      <c r="Q59" s="73">
        <v>470.5</v>
      </c>
      <c r="R59" s="73">
        <v>434.2</v>
      </c>
      <c r="S59" s="73">
        <v>455.8</v>
      </c>
      <c r="T59" s="73">
        <v>402.6</v>
      </c>
      <c r="U59" s="73">
        <v>421.8</v>
      </c>
      <c r="V59" s="73">
        <v>372.3</v>
      </c>
      <c r="W59" s="73">
        <v>389.3</v>
      </c>
      <c r="X59" s="73">
        <v>348.2</v>
      </c>
      <c r="Y59" s="73">
        <v>363.4</v>
      </c>
      <c r="Z59" s="73">
        <v>336.2</v>
      </c>
      <c r="AA59" s="73">
        <v>350.4</v>
      </c>
      <c r="AB59" s="74">
        <v>94.77</v>
      </c>
      <c r="AC59" s="75">
        <v>0.75</v>
      </c>
      <c r="AD59" s="76">
        <v>0.42199999999999999</v>
      </c>
      <c r="AE59" s="76">
        <v>14.7</v>
      </c>
      <c r="AF59" s="76">
        <v>4.2</v>
      </c>
      <c r="AG59" s="76">
        <v>24.83</v>
      </c>
      <c r="AH59" s="76">
        <v>37.32</v>
      </c>
      <c r="AI59" s="76">
        <v>13.82</v>
      </c>
      <c r="AJ59" s="76">
        <v>19.170000000000002</v>
      </c>
      <c r="AK59" s="76">
        <v>35.26</v>
      </c>
      <c r="AL59" s="76">
        <v>68.22</v>
      </c>
      <c r="AM59" s="76">
        <v>10.51</v>
      </c>
      <c r="AN59" s="77">
        <v>3.0449999999999999</v>
      </c>
      <c r="AO59" s="77">
        <v>2.8580000000000001</v>
      </c>
      <c r="AP59" s="77">
        <v>1.8680000000000001</v>
      </c>
      <c r="AQ59" s="77">
        <v>0.84099999999999997</v>
      </c>
      <c r="AR59" s="77">
        <v>0.251</v>
      </c>
      <c r="AS59" s="77">
        <v>0.13200000000000001</v>
      </c>
      <c r="AT59" s="77">
        <v>0.26100000000000001</v>
      </c>
      <c r="AU59" s="77">
        <v>0.251</v>
      </c>
      <c r="AV59" s="77">
        <v>2.6240000000000001</v>
      </c>
      <c r="AW59" s="76">
        <v>0.95</v>
      </c>
      <c r="AX59" s="76">
        <v>0.77800000000000002</v>
      </c>
      <c r="AY59" s="76">
        <v>0.54900000000000004</v>
      </c>
      <c r="AZ59" s="76">
        <v>0.35</v>
      </c>
      <c r="BA59" s="76">
        <v>0.25800000000000001</v>
      </c>
      <c r="BB59" s="76">
        <v>0.16600000000000001</v>
      </c>
      <c r="BC59" s="76">
        <v>0.13200000000000001</v>
      </c>
      <c r="BD59" s="76">
        <v>70.349999999999994</v>
      </c>
      <c r="BE59" s="76">
        <v>46.54</v>
      </c>
      <c r="BF59" s="76">
        <v>9</v>
      </c>
      <c r="BG59" s="76">
        <v>36.11</v>
      </c>
      <c r="BH59" s="76">
        <v>74.540000000000006</v>
      </c>
    </row>
    <row r="60" spans="1:60" x14ac:dyDescent="0.2">
      <c r="A60" s="71">
        <v>57</v>
      </c>
      <c r="B60" s="72">
        <v>285</v>
      </c>
      <c r="C60" s="73">
        <v>306.39999999999998</v>
      </c>
      <c r="D60" s="78">
        <v>203.6</v>
      </c>
      <c r="E60" s="78">
        <v>218.9</v>
      </c>
      <c r="F60" s="78">
        <v>229.2</v>
      </c>
      <c r="G60" s="78">
        <v>246.1</v>
      </c>
      <c r="H60" s="78">
        <v>270.8</v>
      </c>
      <c r="I60" s="78">
        <v>287.7</v>
      </c>
      <c r="J60" s="78">
        <v>309.10000000000002</v>
      </c>
      <c r="K60" s="78">
        <v>326</v>
      </c>
      <c r="L60" s="78">
        <v>264.2</v>
      </c>
      <c r="M60" s="78">
        <v>284</v>
      </c>
      <c r="N60" s="78">
        <v>183.3</v>
      </c>
      <c r="O60" s="73">
        <v>197</v>
      </c>
      <c r="P60" s="73">
        <v>447.8</v>
      </c>
      <c r="Q60" s="73">
        <v>470.5</v>
      </c>
      <c r="R60" s="73">
        <v>434.2</v>
      </c>
      <c r="S60" s="73">
        <v>455.8</v>
      </c>
      <c r="T60" s="73">
        <v>402.6</v>
      </c>
      <c r="U60" s="73">
        <v>421.8</v>
      </c>
      <c r="V60" s="73">
        <v>372.3</v>
      </c>
      <c r="W60" s="73">
        <v>389.3</v>
      </c>
      <c r="X60" s="73">
        <v>348.2</v>
      </c>
      <c r="Y60" s="73">
        <v>363.4</v>
      </c>
      <c r="Z60" s="73">
        <v>336.2</v>
      </c>
      <c r="AA60" s="73">
        <v>350.4</v>
      </c>
      <c r="AB60" s="74">
        <v>95.37</v>
      </c>
      <c r="AC60" s="75">
        <v>0.75</v>
      </c>
      <c r="AD60" s="76">
        <v>0.435</v>
      </c>
      <c r="AE60" s="76">
        <v>14.7</v>
      </c>
      <c r="AF60" s="76">
        <v>4.2</v>
      </c>
      <c r="AG60" s="76">
        <v>26.2</v>
      </c>
      <c r="AH60" s="76">
        <v>39.409999999999997</v>
      </c>
      <c r="AI60" s="76">
        <v>13.82</v>
      </c>
      <c r="AJ60" s="76">
        <v>19.170000000000002</v>
      </c>
      <c r="AK60" s="76">
        <v>35.26</v>
      </c>
      <c r="AL60" s="76">
        <v>68.22</v>
      </c>
      <c r="AM60" s="76">
        <v>10.51</v>
      </c>
      <c r="AN60" s="77">
        <v>3.194</v>
      </c>
      <c r="AO60" s="77">
        <v>2.9969999999999999</v>
      </c>
      <c r="AP60" s="77">
        <v>1.9590000000000001</v>
      </c>
      <c r="AQ60" s="77">
        <v>0.88200000000000001</v>
      </c>
      <c r="AR60" s="77">
        <v>0.26300000000000001</v>
      </c>
      <c r="AS60" s="77">
        <v>0.13900000000000001</v>
      </c>
      <c r="AT60" s="77">
        <v>0.27400000000000002</v>
      </c>
      <c r="AU60" s="77">
        <v>0.26300000000000001</v>
      </c>
      <c r="AV60" s="77">
        <v>2.7690000000000001</v>
      </c>
      <c r="AW60" s="76">
        <v>0.98</v>
      </c>
      <c r="AX60" s="76">
        <v>0.80200000000000005</v>
      </c>
      <c r="AY60" s="76">
        <v>0.56599999999999995</v>
      </c>
      <c r="AZ60" s="76">
        <v>0.36</v>
      </c>
      <c r="BA60" s="76">
        <v>0.26500000000000001</v>
      </c>
      <c r="BB60" s="76">
        <v>0.16900000000000001</v>
      </c>
      <c r="BC60" s="76">
        <v>0.13600000000000001</v>
      </c>
      <c r="BD60" s="76">
        <v>72.11</v>
      </c>
      <c r="BE60" s="76">
        <v>47.7</v>
      </c>
      <c r="BF60" s="76">
        <v>9</v>
      </c>
      <c r="BG60" s="76">
        <v>36.11</v>
      </c>
      <c r="BH60" s="76">
        <v>74.540000000000006</v>
      </c>
    </row>
    <row r="61" spans="1:60" x14ac:dyDescent="0.2">
      <c r="A61" s="71">
        <v>58</v>
      </c>
      <c r="B61" s="72">
        <v>285</v>
      </c>
      <c r="C61" s="73">
        <v>306.39999999999998</v>
      </c>
      <c r="D61" s="78">
        <v>203.6</v>
      </c>
      <c r="E61" s="78">
        <v>218.9</v>
      </c>
      <c r="F61" s="78">
        <v>229.2</v>
      </c>
      <c r="G61" s="78">
        <v>246.1</v>
      </c>
      <c r="H61" s="78">
        <v>270.8</v>
      </c>
      <c r="I61" s="78">
        <v>287.7</v>
      </c>
      <c r="J61" s="78">
        <v>309.10000000000002</v>
      </c>
      <c r="K61" s="78">
        <v>326</v>
      </c>
      <c r="L61" s="78">
        <v>264.2</v>
      </c>
      <c r="M61" s="78">
        <v>284</v>
      </c>
      <c r="N61" s="78">
        <v>183.3</v>
      </c>
      <c r="O61" s="73">
        <v>197</v>
      </c>
      <c r="P61" s="73">
        <v>447.8</v>
      </c>
      <c r="Q61" s="73">
        <v>470.5</v>
      </c>
      <c r="R61" s="73">
        <v>434.2</v>
      </c>
      <c r="S61" s="73">
        <v>455.8</v>
      </c>
      <c r="T61" s="73">
        <v>402.6</v>
      </c>
      <c r="U61" s="73">
        <v>421.8</v>
      </c>
      <c r="V61" s="73">
        <v>372.3</v>
      </c>
      <c r="W61" s="73">
        <v>389.3</v>
      </c>
      <c r="X61" s="73">
        <v>348.2</v>
      </c>
      <c r="Y61" s="73">
        <v>363.4</v>
      </c>
      <c r="Z61" s="73">
        <v>336.2</v>
      </c>
      <c r="AA61" s="73">
        <v>350.4</v>
      </c>
      <c r="AB61" s="74">
        <v>95.94</v>
      </c>
      <c r="AC61" s="75">
        <v>0.75</v>
      </c>
      <c r="AD61" s="76">
        <v>0.44800000000000001</v>
      </c>
      <c r="AE61" s="76">
        <v>14.7</v>
      </c>
      <c r="AF61" s="76">
        <v>4.2</v>
      </c>
      <c r="AG61" s="76">
        <v>27.57</v>
      </c>
      <c r="AH61" s="76">
        <v>41.49</v>
      </c>
      <c r="AI61" s="76">
        <v>13.82</v>
      </c>
      <c r="AJ61" s="76">
        <v>19.170000000000002</v>
      </c>
      <c r="AK61" s="76">
        <v>35.26</v>
      </c>
      <c r="AL61" s="76">
        <v>68.22</v>
      </c>
      <c r="AM61" s="76">
        <v>10.51</v>
      </c>
      <c r="AN61" s="77">
        <v>3.351</v>
      </c>
      <c r="AO61" s="77">
        <v>3.145</v>
      </c>
      <c r="AP61" s="77">
        <v>2.056</v>
      </c>
      <c r="AQ61" s="77">
        <v>0.92500000000000004</v>
      </c>
      <c r="AR61" s="77">
        <v>0.27600000000000002</v>
      </c>
      <c r="AS61" s="77">
        <v>0.14599999999999999</v>
      </c>
      <c r="AT61" s="77">
        <v>0.28799999999999998</v>
      </c>
      <c r="AU61" s="77">
        <v>0.27700000000000002</v>
      </c>
      <c r="AV61" s="77">
        <v>2.9249999999999998</v>
      </c>
      <c r="AW61" s="76">
        <v>1.01</v>
      </c>
      <c r="AX61" s="76">
        <v>0.82799999999999996</v>
      </c>
      <c r="AY61" s="76">
        <v>0.58499999999999996</v>
      </c>
      <c r="AZ61" s="76">
        <v>0.37</v>
      </c>
      <c r="BA61" s="76">
        <v>0.27200000000000002</v>
      </c>
      <c r="BB61" s="76">
        <v>0.17399999999999999</v>
      </c>
      <c r="BC61" s="76">
        <v>0.13900000000000001</v>
      </c>
      <c r="BD61" s="76">
        <v>73.92</v>
      </c>
      <c r="BE61" s="76">
        <v>48.89</v>
      </c>
      <c r="BF61" s="76">
        <v>9</v>
      </c>
      <c r="BG61" s="76">
        <v>36.11</v>
      </c>
      <c r="BH61" s="76">
        <v>74.540000000000006</v>
      </c>
    </row>
    <row r="62" spans="1:60" x14ac:dyDescent="0.2">
      <c r="A62" s="71">
        <v>59</v>
      </c>
      <c r="B62" s="72">
        <v>285</v>
      </c>
      <c r="C62" s="73">
        <v>306.39999999999998</v>
      </c>
      <c r="D62" s="78">
        <v>203.6</v>
      </c>
      <c r="E62" s="78">
        <v>218.9</v>
      </c>
      <c r="F62" s="78">
        <v>229.2</v>
      </c>
      <c r="G62" s="78">
        <v>246.1</v>
      </c>
      <c r="H62" s="78">
        <v>270.8</v>
      </c>
      <c r="I62" s="78">
        <v>287.7</v>
      </c>
      <c r="J62" s="78">
        <v>309.10000000000002</v>
      </c>
      <c r="K62" s="78">
        <v>326</v>
      </c>
      <c r="L62" s="78">
        <v>264.2</v>
      </c>
      <c r="M62" s="78">
        <v>284</v>
      </c>
      <c r="N62" s="78">
        <v>183.3</v>
      </c>
      <c r="O62" s="73">
        <v>197</v>
      </c>
      <c r="P62" s="73">
        <v>447.8</v>
      </c>
      <c r="Q62" s="73">
        <v>470.5</v>
      </c>
      <c r="R62" s="73">
        <v>434.2</v>
      </c>
      <c r="S62" s="73">
        <v>455.8</v>
      </c>
      <c r="T62" s="73">
        <v>402.6</v>
      </c>
      <c r="U62" s="73">
        <v>421.8</v>
      </c>
      <c r="V62" s="73">
        <v>372.3</v>
      </c>
      <c r="W62" s="73">
        <v>389.3</v>
      </c>
      <c r="X62" s="73">
        <v>348.2</v>
      </c>
      <c r="Y62" s="73">
        <v>363.4</v>
      </c>
      <c r="Z62" s="73">
        <v>336.2</v>
      </c>
      <c r="AA62" s="73">
        <v>350.4</v>
      </c>
      <c r="AB62" s="74">
        <v>96.46</v>
      </c>
      <c r="AC62" s="75">
        <v>0.75</v>
      </c>
      <c r="AD62" s="76">
        <v>0.46200000000000002</v>
      </c>
      <c r="AE62" s="76">
        <v>14.7</v>
      </c>
      <c r="AF62" s="76">
        <v>4.2</v>
      </c>
      <c r="AG62" s="76">
        <v>29.42</v>
      </c>
      <c r="AH62" s="76">
        <v>44.29</v>
      </c>
      <c r="AI62" s="76">
        <v>13.82</v>
      </c>
      <c r="AJ62" s="76">
        <v>19.170000000000002</v>
      </c>
      <c r="AK62" s="76">
        <v>35.26</v>
      </c>
      <c r="AL62" s="76">
        <v>68.22</v>
      </c>
      <c r="AM62" s="76">
        <v>10.51</v>
      </c>
      <c r="AN62" s="77">
        <v>3.5190000000000001</v>
      </c>
      <c r="AO62" s="77">
        <v>3.3029999999999999</v>
      </c>
      <c r="AP62" s="77">
        <v>2.1589999999999998</v>
      </c>
      <c r="AQ62" s="77">
        <v>0.97199999999999998</v>
      </c>
      <c r="AR62" s="77">
        <v>0.28899999999999998</v>
      </c>
      <c r="AS62" s="77">
        <v>0.153</v>
      </c>
      <c r="AT62" s="77">
        <v>0.30199999999999999</v>
      </c>
      <c r="AU62" s="77">
        <v>0.29099999999999998</v>
      </c>
      <c r="AV62" s="77">
        <v>3.0939999999999999</v>
      </c>
      <c r="AW62" s="76">
        <v>1.0429999999999999</v>
      </c>
      <c r="AX62" s="76">
        <v>0.85499999999999998</v>
      </c>
      <c r="AY62" s="76">
        <v>0.60499999999999998</v>
      </c>
      <c r="AZ62" s="76">
        <v>0.38200000000000001</v>
      </c>
      <c r="BA62" s="76">
        <v>0.28100000000000003</v>
      </c>
      <c r="BB62" s="76">
        <v>0.17799999999999999</v>
      </c>
      <c r="BC62" s="76">
        <v>0.14299999999999999</v>
      </c>
      <c r="BD62" s="76">
        <v>75.77</v>
      </c>
      <c r="BE62" s="76">
        <v>50.11</v>
      </c>
      <c r="BF62" s="76">
        <v>9</v>
      </c>
      <c r="BG62" s="76">
        <v>36.11</v>
      </c>
      <c r="BH62" s="76">
        <v>74.540000000000006</v>
      </c>
    </row>
    <row r="63" spans="1:60" x14ac:dyDescent="0.2">
      <c r="A63" s="71">
        <v>60</v>
      </c>
      <c r="B63" s="72">
        <v>285</v>
      </c>
      <c r="C63" s="73">
        <v>306.39999999999998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>
        <v>96.94</v>
      </c>
      <c r="AC63" s="75">
        <v>0.75</v>
      </c>
      <c r="AD63" s="76">
        <v>0.47699999999999998</v>
      </c>
      <c r="AE63" s="76">
        <v>14.7</v>
      </c>
      <c r="AF63" s="76">
        <v>4.2</v>
      </c>
      <c r="AG63" s="76">
        <v>31.26</v>
      </c>
      <c r="AH63" s="76">
        <v>47.08</v>
      </c>
      <c r="AI63" s="76">
        <v>13.82</v>
      </c>
      <c r="AJ63" s="76">
        <v>19.170000000000002</v>
      </c>
      <c r="AK63" s="76">
        <v>35.26</v>
      </c>
      <c r="AL63" s="76">
        <v>68.22</v>
      </c>
      <c r="AM63" s="76">
        <v>10.51</v>
      </c>
      <c r="AN63" s="77">
        <v>3.6989999999999998</v>
      </c>
      <c r="AO63" s="77">
        <v>3.4710000000000001</v>
      </c>
      <c r="AP63" s="77">
        <v>2.27</v>
      </c>
      <c r="AQ63" s="77">
        <v>1.022</v>
      </c>
      <c r="AR63" s="77">
        <v>0.30399999999999999</v>
      </c>
      <c r="AS63" s="77">
        <v>0.161</v>
      </c>
      <c r="AT63" s="77">
        <v>0.318</v>
      </c>
      <c r="AU63" s="77">
        <v>0.30599999999999999</v>
      </c>
      <c r="AV63" s="77">
        <v>3.2759999999999998</v>
      </c>
      <c r="AW63" s="76">
        <v>1.079</v>
      </c>
      <c r="AX63" s="76">
        <v>0.88500000000000001</v>
      </c>
      <c r="AY63" s="76">
        <v>0.627</v>
      </c>
      <c r="AZ63" s="76">
        <v>0.39600000000000002</v>
      </c>
      <c r="BA63" s="76">
        <v>0.28999999999999998</v>
      </c>
      <c r="BB63" s="76">
        <v>0.183</v>
      </c>
      <c r="BC63" s="76">
        <v>0.14699999999999999</v>
      </c>
      <c r="BD63" s="76">
        <v>77.66</v>
      </c>
      <c r="BE63" s="76">
        <v>51.35</v>
      </c>
      <c r="BF63" s="76">
        <v>9</v>
      </c>
      <c r="BG63" s="76">
        <v>36.11</v>
      </c>
      <c r="BH63" s="76">
        <v>74.540000000000006</v>
      </c>
    </row>
    <row r="64" spans="1:60" x14ac:dyDescent="0.2">
      <c r="A64" s="71">
        <v>61</v>
      </c>
      <c r="B64" s="72">
        <v>285</v>
      </c>
      <c r="C64" s="73">
        <v>306.39999999999998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4">
        <v>97.38</v>
      </c>
      <c r="AC64" s="75">
        <v>0.75</v>
      </c>
      <c r="AD64" s="76">
        <v>0.49199999999999999</v>
      </c>
      <c r="AE64" s="76">
        <v>14.7</v>
      </c>
      <c r="AF64" s="76">
        <v>4.2</v>
      </c>
      <c r="AG64" s="76">
        <v>33.11</v>
      </c>
      <c r="AH64" s="76">
        <v>49.87</v>
      </c>
      <c r="AI64" s="76">
        <v>13.82</v>
      </c>
      <c r="AJ64" s="76">
        <v>19.170000000000002</v>
      </c>
      <c r="AK64" s="76">
        <v>35.26</v>
      </c>
      <c r="AL64" s="76">
        <v>68.22</v>
      </c>
      <c r="AM64" s="76">
        <v>10.51</v>
      </c>
      <c r="AN64" s="77">
        <v>3.891</v>
      </c>
      <c r="AO64" s="77">
        <v>3.6509999999999998</v>
      </c>
      <c r="AP64" s="77">
        <v>2.387</v>
      </c>
      <c r="AQ64" s="77">
        <v>1.075</v>
      </c>
      <c r="AR64" s="77">
        <v>0.32</v>
      </c>
      <c r="AS64" s="77">
        <v>0.17</v>
      </c>
      <c r="AT64" s="77">
        <v>0.33500000000000002</v>
      </c>
      <c r="AU64" s="77">
        <v>0.32300000000000001</v>
      </c>
      <c r="AV64" s="77">
        <v>3.4740000000000002</v>
      </c>
      <c r="AW64" s="76">
        <v>1.1180000000000001</v>
      </c>
      <c r="AX64" s="76">
        <v>0.91800000000000004</v>
      </c>
      <c r="AY64" s="76">
        <v>0.65100000000000002</v>
      </c>
      <c r="AZ64" s="76">
        <v>0.41</v>
      </c>
      <c r="BA64" s="76">
        <v>0.3</v>
      </c>
      <c r="BB64" s="76">
        <v>0.189</v>
      </c>
      <c r="BC64" s="76">
        <v>0.151</v>
      </c>
      <c r="BD64" s="76">
        <v>79.569999999999993</v>
      </c>
      <c r="BE64" s="76">
        <v>52.61</v>
      </c>
      <c r="BF64" s="76">
        <v>9</v>
      </c>
      <c r="BG64" s="76">
        <v>40.14</v>
      </c>
      <c r="BH64" s="76">
        <v>82.8</v>
      </c>
    </row>
    <row r="65" spans="1:60" x14ac:dyDescent="0.2">
      <c r="A65" s="71">
        <v>62</v>
      </c>
      <c r="B65" s="72">
        <v>285</v>
      </c>
      <c r="C65" s="73">
        <v>306.39999999999998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4">
        <v>97.78</v>
      </c>
      <c r="AC65" s="75">
        <v>0.75</v>
      </c>
      <c r="AD65" s="76">
        <v>0.50800000000000001</v>
      </c>
      <c r="AE65" s="76">
        <v>14.7</v>
      </c>
      <c r="AF65" s="76">
        <v>4.2</v>
      </c>
      <c r="AG65" s="76">
        <v>34.96</v>
      </c>
      <c r="AH65" s="76">
        <v>52.66</v>
      </c>
      <c r="AI65" s="76">
        <v>13.82</v>
      </c>
      <c r="AJ65" s="76">
        <v>19.170000000000002</v>
      </c>
      <c r="AK65" s="76">
        <v>35.26</v>
      </c>
      <c r="AL65" s="76">
        <v>68.22</v>
      </c>
      <c r="AM65" s="76">
        <v>10.51</v>
      </c>
      <c r="AN65" s="77">
        <v>4.0970000000000004</v>
      </c>
      <c r="AO65" s="77">
        <v>3.8439999999999999</v>
      </c>
      <c r="AP65" s="77">
        <v>2.5139999999999998</v>
      </c>
      <c r="AQ65" s="77">
        <v>1.1319999999999999</v>
      </c>
      <c r="AR65" s="77">
        <v>0.33600000000000002</v>
      </c>
      <c r="AS65" s="77">
        <v>0.17899999999999999</v>
      </c>
      <c r="AT65" s="77">
        <v>0.35399999999999998</v>
      </c>
      <c r="AU65" s="77">
        <v>0.34</v>
      </c>
      <c r="AV65" s="77">
        <v>3.69</v>
      </c>
      <c r="AW65" s="76">
        <v>1.163</v>
      </c>
      <c r="AX65" s="76">
        <v>0.95499999999999996</v>
      </c>
      <c r="AY65" s="76">
        <v>0.67800000000000005</v>
      </c>
      <c r="AZ65" s="76">
        <v>0.42699999999999999</v>
      </c>
      <c r="BA65" s="76">
        <v>0.312</v>
      </c>
      <c r="BB65" s="76">
        <v>0.19600000000000001</v>
      </c>
      <c r="BC65" s="76">
        <v>0.157</v>
      </c>
      <c r="BD65" s="76">
        <v>81.53</v>
      </c>
      <c r="BE65" s="76">
        <v>53.89</v>
      </c>
      <c r="BF65" s="76">
        <v>9</v>
      </c>
      <c r="BG65" s="76">
        <v>40.14</v>
      </c>
      <c r="BH65" s="76">
        <v>82.8</v>
      </c>
    </row>
    <row r="66" spans="1:60" x14ac:dyDescent="0.2">
      <c r="A66" s="71">
        <v>63</v>
      </c>
      <c r="B66" s="72">
        <v>285</v>
      </c>
      <c r="C66" s="73">
        <v>306.39999999999998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4">
        <v>98.12</v>
      </c>
      <c r="AC66" s="75">
        <v>0.75</v>
      </c>
      <c r="AD66" s="76">
        <v>0.52400000000000002</v>
      </c>
      <c r="AE66" s="76">
        <v>14.7</v>
      </c>
      <c r="AF66" s="76">
        <v>4.2</v>
      </c>
      <c r="AG66" s="76">
        <v>36.81</v>
      </c>
      <c r="AH66" s="76">
        <v>55.45</v>
      </c>
      <c r="AI66" s="76">
        <v>13.82</v>
      </c>
      <c r="AJ66" s="76">
        <v>19.170000000000002</v>
      </c>
      <c r="AK66" s="76">
        <v>35.26</v>
      </c>
      <c r="AL66" s="76">
        <v>68.22</v>
      </c>
      <c r="AM66" s="76">
        <v>10.51</v>
      </c>
      <c r="AN66" s="77">
        <v>4.3179999999999996</v>
      </c>
      <c r="AO66" s="77">
        <v>4.0510000000000002</v>
      </c>
      <c r="AP66" s="77">
        <v>2.65</v>
      </c>
      <c r="AQ66" s="77">
        <v>1.1930000000000001</v>
      </c>
      <c r="AR66" s="77">
        <v>0.35499999999999998</v>
      </c>
      <c r="AS66" s="77">
        <v>0.189</v>
      </c>
      <c r="AT66" s="77">
        <v>0.373</v>
      </c>
      <c r="AU66" s="77">
        <v>0.35899999999999999</v>
      </c>
      <c r="AV66" s="77">
        <v>3.9249999999999998</v>
      </c>
      <c r="AW66" s="76">
        <v>1.216</v>
      </c>
      <c r="AX66" s="76">
        <v>0.999</v>
      </c>
      <c r="AY66" s="76">
        <v>0.71</v>
      </c>
      <c r="AZ66" s="76">
        <v>0.44700000000000001</v>
      </c>
      <c r="BA66" s="76">
        <v>0.32600000000000001</v>
      </c>
      <c r="BB66" s="76">
        <v>0.20499999999999999</v>
      </c>
      <c r="BC66" s="76">
        <v>0.16400000000000001</v>
      </c>
      <c r="BD66" s="76">
        <v>83.52</v>
      </c>
      <c r="BE66" s="76">
        <v>55.2</v>
      </c>
      <c r="BF66" s="76">
        <v>9</v>
      </c>
      <c r="BG66" s="76">
        <v>40.14</v>
      </c>
      <c r="BH66" s="76">
        <v>82.8</v>
      </c>
    </row>
    <row r="67" spans="1:60" x14ac:dyDescent="0.2">
      <c r="A67" s="71">
        <v>64</v>
      </c>
      <c r="B67" s="72">
        <v>285</v>
      </c>
      <c r="C67" s="73">
        <v>306.39999999999998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4">
        <v>98.4</v>
      </c>
      <c r="AC67" s="75">
        <v>0.75</v>
      </c>
      <c r="AD67" s="76">
        <v>0.54100000000000004</v>
      </c>
      <c r="AE67" s="76">
        <v>14.7</v>
      </c>
      <c r="AF67" s="76">
        <v>4.2</v>
      </c>
      <c r="AG67" s="76">
        <v>39.119999999999997</v>
      </c>
      <c r="AH67" s="76">
        <v>58.95</v>
      </c>
      <c r="AI67" s="76">
        <v>13.82</v>
      </c>
      <c r="AJ67" s="76">
        <v>19.170000000000002</v>
      </c>
      <c r="AK67" s="76">
        <v>35.26</v>
      </c>
      <c r="AL67" s="76">
        <v>68.22</v>
      </c>
      <c r="AM67" s="76">
        <v>10.51</v>
      </c>
      <c r="AN67" s="77">
        <v>4.5540000000000003</v>
      </c>
      <c r="AO67" s="77">
        <v>4.2729999999999997</v>
      </c>
      <c r="AP67" s="77">
        <v>2.7949999999999999</v>
      </c>
      <c r="AQ67" s="77">
        <v>1.2589999999999999</v>
      </c>
      <c r="AR67" s="77">
        <v>0.374</v>
      </c>
      <c r="AS67" s="77">
        <v>0.2</v>
      </c>
      <c r="AT67" s="77">
        <v>0.39500000000000002</v>
      </c>
      <c r="AU67" s="77">
        <v>0.38</v>
      </c>
      <c r="AV67" s="77">
        <v>4.1820000000000004</v>
      </c>
      <c r="AW67" s="76">
        <v>1.2849999999999999</v>
      </c>
      <c r="AX67" s="76">
        <v>1.056</v>
      </c>
      <c r="AY67" s="76">
        <v>0.751</v>
      </c>
      <c r="AZ67" s="76">
        <v>0.47199999999999998</v>
      </c>
      <c r="BA67" s="76">
        <v>0.34499999999999997</v>
      </c>
      <c r="BB67" s="76">
        <v>0.216</v>
      </c>
      <c r="BC67" s="76">
        <v>0.17299999999999999</v>
      </c>
      <c r="BD67" s="76">
        <v>85.55</v>
      </c>
      <c r="BE67" s="76">
        <v>56.54</v>
      </c>
      <c r="BF67" s="76">
        <v>9</v>
      </c>
      <c r="BG67" s="76">
        <v>40.14</v>
      </c>
      <c r="BH67" s="76">
        <v>82.8</v>
      </c>
    </row>
    <row r="68" spans="1:60" x14ac:dyDescent="0.2">
      <c r="A68" s="71">
        <v>65</v>
      </c>
      <c r="B68" s="72">
        <v>285</v>
      </c>
      <c r="C68" s="73">
        <v>306.39999999999998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4">
        <v>95.02</v>
      </c>
      <c r="AC68" s="75">
        <v>0.75</v>
      </c>
      <c r="AD68" s="76">
        <v>0.54500000000000004</v>
      </c>
      <c r="AE68" s="76">
        <v>21.7</v>
      </c>
      <c r="AF68" s="76">
        <v>4.2</v>
      </c>
      <c r="AG68" s="76">
        <v>38.51</v>
      </c>
      <c r="AH68" s="76">
        <v>58.03</v>
      </c>
      <c r="AI68" s="76">
        <v>15.69</v>
      </c>
      <c r="AJ68" s="76">
        <v>21.76</v>
      </c>
      <c r="AK68" s="76">
        <v>45.69</v>
      </c>
      <c r="AL68" s="76">
        <v>66.209999999999994</v>
      </c>
      <c r="AM68" s="76">
        <v>7.04</v>
      </c>
      <c r="AN68" s="77">
        <v>4.6970000000000001</v>
      </c>
      <c r="AO68" s="77">
        <v>4.407</v>
      </c>
      <c r="AP68" s="77">
        <v>2.8839999999999999</v>
      </c>
      <c r="AQ68" s="77">
        <v>1.2989999999999999</v>
      </c>
      <c r="AR68" s="77">
        <v>0.38600000000000001</v>
      </c>
      <c r="AS68" s="77">
        <v>0.20699999999999999</v>
      </c>
      <c r="AT68" s="77">
        <v>0.40799999999999997</v>
      </c>
      <c r="AU68" s="77">
        <v>0.39300000000000002</v>
      </c>
      <c r="AV68" s="77">
        <v>4.359</v>
      </c>
      <c r="AW68" s="76">
        <v>1.298</v>
      </c>
      <c r="AX68" s="76">
        <v>1.0669999999999999</v>
      </c>
      <c r="AY68" s="76">
        <v>0.76</v>
      </c>
      <c r="AZ68" s="76">
        <v>0.47799999999999998</v>
      </c>
      <c r="BA68" s="76">
        <v>0.34899999999999998</v>
      </c>
      <c r="BB68" s="76">
        <v>0.219</v>
      </c>
      <c r="BC68" s="76">
        <v>0.17599999999999999</v>
      </c>
      <c r="BD68" s="76">
        <v>86.37</v>
      </c>
      <c r="BE68" s="76">
        <v>57.07</v>
      </c>
      <c r="BF68" s="76">
        <v>9</v>
      </c>
      <c r="BG68" s="76">
        <v>41.94</v>
      </c>
      <c r="BH68" s="76">
        <v>86.38</v>
      </c>
    </row>
    <row r="69" spans="1:60" x14ac:dyDescent="0.2">
      <c r="A69" s="71">
        <v>66</v>
      </c>
      <c r="B69" s="72">
        <v>285</v>
      </c>
      <c r="C69" s="73">
        <v>306.39999999999998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4">
        <v>95.24</v>
      </c>
      <c r="AC69" s="75">
        <v>3</v>
      </c>
      <c r="AD69" s="76">
        <v>0.56100000000000005</v>
      </c>
      <c r="AE69" s="76">
        <v>21.7</v>
      </c>
      <c r="AF69" s="76">
        <v>4.2</v>
      </c>
      <c r="AG69" s="76">
        <v>38.51</v>
      </c>
      <c r="AH69" s="76">
        <v>58.03</v>
      </c>
      <c r="AI69" s="76">
        <v>15.69</v>
      </c>
      <c r="AJ69" s="76">
        <v>21.76</v>
      </c>
      <c r="AK69" s="76">
        <v>45.69</v>
      </c>
      <c r="AL69" s="76">
        <v>66.209999999999994</v>
      </c>
      <c r="AM69" s="76">
        <v>7.04</v>
      </c>
      <c r="AN69" s="77">
        <v>4.9649999999999999</v>
      </c>
      <c r="AO69" s="77">
        <v>4.6580000000000004</v>
      </c>
      <c r="AP69" s="77">
        <v>3.0489999999999999</v>
      </c>
      <c r="AQ69" s="77">
        <v>1.3740000000000001</v>
      </c>
      <c r="AR69" s="77">
        <v>0.40799999999999997</v>
      </c>
      <c r="AS69" s="77">
        <v>0.219</v>
      </c>
      <c r="AT69" s="77">
        <v>0.432</v>
      </c>
      <c r="AU69" s="77">
        <v>0.41599999999999998</v>
      </c>
      <c r="AV69" s="77">
        <v>4.6609999999999996</v>
      </c>
      <c r="AW69" s="76">
        <v>1.335</v>
      </c>
      <c r="AX69" s="76">
        <v>1.097</v>
      </c>
      <c r="AY69" s="76">
        <v>0.78200000000000003</v>
      </c>
      <c r="AZ69" s="76">
        <v>0.49199999999999999</v>
      </c>
      <c r="BA69" s="76">
        <v>0.35899999999999999</v>
      </c>
      <c r="BB69" s="76">
        <v>0.22600000000000001</v>
      </c>
      <c r="BC69" s="76">
        <v>0.18</v>
      </c>
      <c r="BD69" s="76">
        <v>88.46</v>
      </c>
      <c r="BE69" s="76">
        <v>58.44</v>
      </c>
      <c r="BF69" s="76">
        <v>9</v>
      </c>
      <c r="BG69" s="76">
        <v>41.94</v>
      </c>
      <c r="BH69" s="76">
        <v>86.38</v>
      </c>
    </row>
    <row r="70" spans="1:60" x14ac:dyDescent="0.2">
      <c r="A70" s="71">
        <v>67</v>
      </c>
      <c r="B70" s="72">
        <v>285</v>
      </c>
      <c r="C70" s="73">
        <v>306.39999999999998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4">
        <v>95.42</v>
      </c>
      <c r="AC70" s="75">
        <v>3</v>
      </c>
      <c r="AD70" s="76">
        <v>0.57799999999999996</v>
      </c>
      <c r="AE70" s="76">
        <v>21.7</v>
      </c>
      <c r="AF70" s="76">
        <v>4.2</v>
      </c>
      <c r="AG70" s="76">
        <v>38.51</v>
      </c>
      <c r="AH70" s="76">
        <v>58.03</v>
      </c>
      <c r="AI70" s="76">
        <v>15.69</v>
      </c>
      <c r="AJ70" s="76">
        <v>21.76</v>
      </c>
      <c r="AK70" s="76">
        <v>45.69</v>
      </c>
      <c r="AL70" s="76">
        <v>66.209999999999994</v>
      </c>
      <c r="AM70" s="76">
        <v>7.04</v>
      </c>
      <c r="AN70" s="77">
        <v>5.2549999999999999</v>
      </c>
      <c r="AO70" s="77">
        <v>4.93</v>
      </c>
      <c r="AP70" s="77">
        <v>3.2280000000000002</v>
      </c>
      <c r="AQ70" s="77">
        <v>1.4550000000000001</v>
      </c>
      <c r="AR70" s="77">
        <v>0.432</v>
      </c>
      <c r="AS70" s="77">
        <v>0.23200000000000001</v>
      </c>
      <c r="AT70" s="77">
        <v>0.45900000000000002</v>
      </c>
      <c r="AU70" s="77">
        <v>0.442</v>
      </c>
      <c r="AV70" s="77">
        <v>4.9939999999999998</v>
      </c>
      <c r="AW70" s="76">
        <v>1.335</v>
      </c>
      <c r="AX70" s="76">
        <v>1.097</v>
      </c>
      <c r="AY70" s="76">
        <v>0.78200000000000003</v>
      </c>
      <c r="AZ70" s="76">
        <v>0.49199999999999999</v>
      </c>
      <c r="BA70" s="76">
        <v>0.35899999999999999</v>
      </c>
      <c r="BB70" s="76">
        <v>0.22600000000000001</v>
      </c>
      <c r="BC70" s="76">
        <v>0.18</v>
      </c>
      <c r="BD70" s="76">
        <v>90.58</v>
      </c>
      <c r="BE70" s="76">
        <v>59.83</v>
      </c>
      <c r="BF70" s="76">
        <v>9</v>
      </c>
      <c r="BG70" s="76">
        <v>41.94</v>
      </c>
      <c r="BH70" s="76">
        <v>86.38</v>
      </c>
    </row>
    <row r="71" spans="1:60" x14ac:dyDescent="0.2">
      <c r="A71" s="71">
        <v>68</v>
      </c>
      <c r="B71" s="72">
        <v>285</v>
      </c>
      <c r="C71" s="73">
        <v>306.39999999999998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4">
        <v>95.55</v>
      </c>
      <c r="AC71" s="75">
        <v>3</v>
      </c>
      <c r="AD71" s="76">
        <v>0.59599999999999997</v>
      </c>
      <c r="AE71" s="76">
        <v>21.7</v>
      </c>
      <c r="AF71" s="76">
        <v>4.2</v>
      </c>
      <c r="AG71" s="76">
        <v>40.26</v>
      </c>
      <c r="AH71" s="76">
        <v>60.73</v>
      </c>
      <c r="AI71" s="76">
        <v>15.69</v>
      </c>
      <c r="AJ71" s="76">
        <v>21.76</v>
      </c>
      <c r="AK71" s="76">
        <v>45.69</v>
      </c>
      <c r="AL71" s="76">
        <v>66.209999999999994</v>
      </c>
      <c r="AM71" s="76">
        <v>7.04</v>
      </c>
      <c r="AN71" s="77">
        <v>5.5679999999999996</v>
      </c>
      <c r="AO71" s="77">
        <v>5.2229999999999999</v>
      </c>
      <c r="AP71" s="77">
        <v>3.4209999999999998</v>
      </c>
      <c r="AQ71" s="77">
        <v>1.5429999999999999</v>
      </c>
      <c r="AR71" s="77">
        <v>0.45800000000000002</v>
      </c>
      <c r="AS71" s="77">
        <v>0.247</v>
      </c>
      <c r="AT71" s="77">
        <v>0.48799999999999999</v>
      </c>
      <c r="AU71" s="77">
        <v>0.46899999999999997</v>
      </c>
      <c r="AV71" s="77">
        <v>5.3620000000000001</v>
      </c>
      <c r="AW71" s="76">
        <v>1.371</v>
      </c>
      <c r="AX71" s="76">
        <v>1.127</v>
      </c>
      <c r="AY71" s="76">
        <v>0.80300000000000005</v>
      </c>
      <c r="AZ71" s="76">
        <v>0.505</v>
      </c>
      <c r="BA71" s="76">
        <v>0.36899999999999999</v>
      </c>
      <c r="BB71" s="76">
        <v>0.23200000000000001</v>
      </c>
      <c r="BC71" s="76">
        <v>0.185</v>
      </c>
      <c r="BD71" s="76">
        <v>92.73</v>
      </c>
      <c r="BE71" s="76">
        <v>61.25</v>
      </c>
      <c r="BF71" s="76">
        <v>9</v>
      </c>
      <c r="BG71" s="76">
        <v>41.94</v>
      </c>
      <c r="BH71" s="76">
        <v>86.38</v>
      </c>
    </row>
    <row r="72" spans="1:60" x14ac:dyDescent="0.2">
      <c r="A72" s="71">
        <v>69</v>
      </c>
      <c r="B72" s="72">
        <v>285</v>
      </c>
      <c r="C72" s="73">
        <v>306.39999999999998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4">
        <v>95.64</v>
      </c>
      <c r="AC72" s="75">
        <v>3</v>
      </c>
      <c r="AD72" s="76">
        <v>0.61299999999999999</v>
      </c>
      <c r="AE72" s="76">
        <v>21.7</v>
      </c>
      <c r="AF72" s="76">
        <v>4.2</v>
      </c>
      <c r="AG72" s="76">
        <v>42.7</v>
      </c>
      <c r="AH72" s="76">
        <v>64.77</v>
      </c>
      <c r="AI72" s="76">
        <v>15.69</v>
      </c>
      <c r="AJ72" s="76">
        <v>21.76</v>
      </c>
      <c r="AK72" s="76">
        <v>45.69</v>
      </c>
      <c r="AL72" s="76">
        <v>66.209999999999994</v>
      </c>
      <c r="AM72" s="76">
        <v>7.04</v>
      </c>
      <c r="AN72" s="77">
        <v>5.9059999999999997</v>
      </c>
      <c r="AO72" s="77">
        <v>5.54</v>
      </c>
      <c r="AP72" s="77">
        <v>3.63</v>
      </c>
      <c r="AQ72" s="77">
        <v>1.6379999999999999</v>
      </c>
      <c r="AR72" s="77">
        <v>0.48599999999999999</v>
      </c>
      <c r="AS72" s="77">
        <v>0.26300000000000001</v>
      </c>
      <c r="AT72" s="77">
        <v>0.51900000000000002</v>
      </c>
      <c r="AU72" s="77">
        <v>0.5</v>
      </c>
      <c r="AV72" s="77">
        <v>5.77</v>
      </c>
      <c r="AW72" s="76">
        <v>1.371</v>
      </c>
      <c r="AX72" s="76">
        <v>1.127</v>
      </c>
      <c r="AY72" s="76">
        <v>0.80300000000000005</v>
      </c>
      <c r="AZ72" s="76">
        <v>0.505</v>
      </c>
      <c r="BA72" s="76">
        <v>0.36899999999999999</v>
      </c>
      <c r="BB72" s="76">
        <v>0.23200000000000001</v>
      </c>
      <c r="BC72" s="76">
        <v>0.185</v>
      </c>
      <c r="BD72" s="76">
        <v>94.93</v>
      </c>
      <c r="BE72" s="76">
        <v>62.69</v>
      </c>
      <c r="BF72" s="76">
        <v>9</v>
      </c>
      <c r="BG72" s="76">
        <v>41.94</v>
      </c>
      <c r="BH72" s="76">
        <v>86.38</v>
      </c>
    </row>
    <row r="73" spans="1:60" x14ac:dyDescent="0.2">
      <c r="A73" s="71">
        <v>70</v>
      </c>
      <c r="B73" s="72">
        <v>285</v>
      </c>
      <c r="C73" s="73">
        <v>306.39999999999998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4">
        <v>95.71</v>
      </c>
      <c r="AC73" s="75">
        <v>3</v>
      </c>
      <c r="AD73" s="76">
        <v>0.63</v>
      </c>
      <c r="AE73" s="76">
        <v>21.7</v>
      </c>
      <c r="AF73" s="76">
        <v>4.2</v>
      </c>
      <c r="AG73" s="76">
        <v>45.15</v>
      </c>
      <c r="AH73" s="76">
        <v>68.8</v>
      </c>
      <c r="AI73" s="76">
        <v>15.69</v>
      </c>
      <c r="AJ73" s="76">
        <v>21.76</v>
      </c>
      <c r="AK73" s="76">
        <v>45.69</v>
      </c>
      <c r="AL73" s="76">
        <v>66.209999999999994</v>
      </c>
      <c r="AM73" s="76">
        <v>7.04</v>
      </c>
      <c r="AN73" s="77">
        <v>6.274</v>
      </c>
      <c r="AO73" s="77">
        <v>5.8849999999999998</v>
      </c>
      <c r="AP73" s="77">
        <v>3.8580000000000001</v>
      </c>
      <c r="AQ73" s="77">
        <v>1.7410000000000001</v>
      </c>
      <c r="AR73" s="77">
        <v>0.51600000000000001</v>
      </c>
      <c r="AS73" s="77">
        <v>0.28000000000000003</v>
      </c>
      <c r="AT73" s="77">
        <v>0.55300000000000005</v>
      </c>
      <c r="AU73" s="77">
        <v>0.53300000000000003</v>
      </c>
      <c r="AV73" s="77">
        <v>6.2249999999999996</v>
      </c>
      <c r="AW73" s="76">
        <v>1.407</v>
      </c>
      <c r="AX73" s="76">
        <v>1.157</v>
      </c>
      <c r="AY73" s="76">
        <v>0.82499999999999996</v>
      </c>
      <c r="AZ73" s="76">
        <v>0.51900000000000002</v>
      </c>
      <c r="BA73" s="76">
        <v>0.379</v>
      </c>
      <c r="BB73" s="76">
        <v>0.23799999999999999</v>
      </c>
      <c r="BC73" s="76">
        <v>0.19</v>
      </c>
      <c r="BD73" s="76">
        <v>97.12</v>
      </c>
      <c r="BE73" s="76">
        <v>64.14</v>
      </c>
      <c r="BF73" s="76">
        <v>9</v>
      </c>
      <c r="BG73" s="76">
        <v>41.94</v>
      </c>
      <c r="BH73" s="76">
        <v>86.38</v>
      </c>
    </row>
    <row r="74" spans="1:60" x14ac:dyDescent="0.2">
      <c r="A74" s="71">
        <v>71</v>
      </c>
      <c r="B74" s="72">
        <v>285</v>
      </c>
      <c r="C74" s="73">
        <v>306.39999999999998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4">
        <v>95.77</v>
      </c>
      <c r="AC74" s="75">
        <v>3</v>
      </c>
      <c r="AD74" s="76">
        <v>0.64700000000000002</v>
      </c>
      <c r="AE74" s="76">
        <v>21.7</v>
      </c>
      <c r="AF74" s="76">
        <v>4.2</v>
      </c>
      <c r="AG74" s="76">
        <v>47.59</v>
      </c>
      <c r="AH74" s="76">
        <v>72.84</v>
      </c>
      <c r="AI74" s="76">
        <v>15.69</v>
      </c>
      <c r="AJ74" s="76">
        <v>21.76</v>
      </c>
      <c r="AK74" s="76">
        <v>45.69</v>
      </c>
      <c r="AL74" s="76">
        <v>66.209999999999994</v>
      </c>
      <c r="AM74" s="76">
        <v>7.04</v>
      </c>
      <c r="AN74" s="77">
        <v>6.673</v>
      </c>
      <c r="AO74" s="77">
        <v>6.2590000000000003</v>
      </c>
      <c r="AP74" s="77">
        <v>4.1059999999999999</v>
      </c>
      <c r="AQ74" s="77">
        <v>1.8540000000000001</v>
      </c>
      <c r="AR74" s="77">
        <v>0.55000000000000004</v>
      </c>
      <c r="AS74" s="77">
        <v>0.3</v>
      </c>
      <c r="AT74" s="77">
        <v>0.59099999999999997</v>
      </c>
      <c r="AU74" s="77">
        <v>0.56899999999999995</v>
      </c>
      <c r="AV74" s="77">
        <v>6.7320000000000002</v>
      </c>
      <c r="AW74" s="76">
        <v>1.407</v>
      </c>
      <c r="AX74" s="76">
        <v>1.157</v>
      </c>
      <c r="AY74" s="76">
        <v>0.82499999999999996</v>
      </c>
      <c r="AZ74" s="76">
        <v>0.51900000000000002</v>
      </c>
      <c r="BA74" s="76">
        <v>0.379</v>
      </c>
      <c r="BB74" s="76">
        <v>0.23799999999999999</v>
      </c>
      <c r="BC74" s="76">
        <v>0.19</v>
      </c>
      <c r="BD74" s="76">
        <v>99.31</v>
      </c>
      <c r="BE74" s="76">
        <v>65.599999999999994</v>
      </c>
      <c r="BF74" s="76">
        <v>9</v>
      </c>
      <c r="BG74" s="76">
        <v>41.94</v>
      </c>
      <c r="BH74" s="76">
        <v>86.38</v>
      </c>
    </row>
    <row r="75" spans="1:60" x14ac:dyDescent="0.2">
      <c r="A75" s="71">
        <v>72</v>
      </c>
      <c r="B75" s="72">
        <v>285</v>
      </c>
      <c r="C75" s="73">
        <v>306.39999999999998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4">
        <v>95.81</v>
      </c>
      <c r="AC75" s="75">
        <v>3</v>
      </c>
      <c r="AD75" s="76">
        <v>0.66500000000000004</v>
      </c>
      <c r="AE75" s="76">
        <v>21.7</v>
      </c>
      <c r="AF75" s="76">
        <v>4.2</v>
      </c>
      <c r="AG75" s="76">
        <v>50.03</v>
      </c>
      <c r="AH75" s="76">
        <v>76.88</v>
      </c>
      <c r="AI75" s="76">
        <v>15.69</v>
      </c>
      <c r="AJ75" s="76">
        <v>21.76</v>
      </c>
      <c r="AK75" s="76">
        <v>45.69</v>
      </c>
      <c r="AL75" s="76">
        <v>66.209999999999994</v>
      </c>
      <c r="AM75" s="76">
        <v>7.04</v>
      </c>
      <c r="AN75" s="77">
        <v>7.1079999999999997</v>
      </c>
      <c r="AO75" s="77">
        <v>6.6669999999999998</v>
      </c>
      <c r="AP75" s="77">
        <v>4.375</v>
      </c>
      <c r="AQ75" s="77">
        <v>1.978</v>
      </c>
      <c r="AR75" s="77">
        <v>0.58699999999999997</v>
      </c>
      <c r="AS75" s="77">
        <v>0.32100000000000001</v>
      </c>
      <c r="AT75" s="77">
        <v>0.63200000000000001</v>
      </c>
      <c r="AU75" s="77">
        <v>0.60899999999999999</v>
      </c>
      <c r="AV75" s="77">
        <v>7.2969999999999997</v>
      </c>
      <c r="AW75" s="76">
        <v>1.444</v>
      </c>
      <c r="AX75" s="76">
        <v>1.1870000000000001</v>
      </c>
      <c r="AY75" s="76">
        <v>0.84599999999999997</v>
      </c>
      <c r="AZ75" s="76">
        <v>0.53200000000000003</v>
      </c>
      <c r="BA75" s="76">
        <v>0.38800000000000001</v>
      </c>
      <c r="BB75" s="76">
        <v>0.24399999999999999</v>
      </c>
      <c r="BC75" s="76">
        <v>0.19500000000000001</v>
      </c>
      <c r="BD75" s="76">
        <v>101.49</v>
      </c>
      <c r="BE75" s="76">
        <v>67.069999999999993</v>
      </c>
      <c r="BF75" s="76">
        <v>9</v>
      </c>
      <c r="BG75" s="76">
        <v>41.94</v>
      </c>
      <c r="BH75" s="76">
        <v>86.38</v>
      </c>
    </row>
    <row r="76" spans="1:60" x14ac:dyDescent="0.2">
      <c r="A76" s="71">
        <v>73</v>
      </c>
      <c r="B76" s="72">
        <v>285</v>
      </c>
      <c r="C76" s="73">
        <v>306.39999999999998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4">
        <v>95.83</v>
      </c>
      <c r="AC76" s="75">
        <v>3</v>
      </c>
      <c r="AD76" s="76">
        <v>0.68200000000000005</v>
      </c>
      <c r="AE76" s="76">
        <v>21.7</v>
      </c>
      <c r="AF76" s="76">
        <v>4.2</v>
      </c>
      <c r="AG76" s="76">
        <v>52.47</v>
      </c>
      <c r="AH76" s="76">
        <v>80.92</v>
      </c>
      <c r="AI76" s="76">
        <v>15.69</v>
      </c>
      <c r="AJ76" s="76">
        <v>21.76</v>
      </c>
      <c r="AK76" s="76">
        <v>45.69</v>
      </c>
      <c r="AL76" s="76">
        <v>66.209999999999994</v>
      </c>
      <c r="AM76" s="76">
        <v>7.04</v>
      </c>
      <c r="AN76" s="77">
        <v>7.5819999999999999</v>
      </c>
      <c r="AO76" s="77">
        <v>7.1109999999999998</v>
      </c>
      <c r="AP76" s="77">
        <v>4.6689999999999996</v>
      </c>
      <c r="AQ76" s="77">
        <v>2.113</v>
      </c>
      <c r="AR76" s="77">
        <v>0.627</v>
      </c>
      <c r="AS76" s="77">
        <v>0.34399999999999997</v>
      </c>
      <c r="AT76" s="77">
        <v>0.67700000000000005</v>
      </c>
      <c r="AU76" s="77">
        <v>0.65300000000000002</v>
      </c>
      <c r="AV76" s="77">
        <v>7.9249999999999998</v>
      </c>
      <c r="AW76" s="76">
        <v>1.444</v>
      </c>
      <c r="AX76" s="76">
        <v>1.1870000000000001</v>
      </c>
      <c r="AY76" s="76">
        <v>0.84599999999999997</v>
      </c>
      <c r="AZ76" s="76">
        <v>0.53200000000000003</v>
      </c>
      <c r="BA76" s="76">
        <v>0.38800000000000001</v>
      </c>
      <c r="BB76" s="76">
        <v>0.24399999999999999</v>
      </c>
      <c r="BC76" s="76">
        <v>0.19500000000000001</v>
      </c>
      <c r="BD76" s="76">
        <v>103.66</v>
      </c>
      <c r="BE76" s="76">
        <v>68.56</v>
      </c>
      <c r="BF76" s="76">
        <v>9</v>
      </c>
      <c r="BG76" s="76">
        <v>41.94</v>
      </c>
      <c r="BH76" s="76">
        <v>86.38</v>
      </c>
    </row>
    <row r="77" spans="1:60" x14ac:dyDescent="0.2">
      <c r="A77" s="71">
        <v>74</v>
      </c>
      <c r="B77" s="72">
        <v>285</v>
      </c>
      <c r="C77" s="73">
        <v>306.39999999999998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4">
        <v>95.04</v>
      </c>
      <c r="AC77" s="75">
        <v>3</v>
      </c>
      <c r="AD77" s="76">
        <v>0.69899999999999995</v>
      </c>
      <c r="AE77" s="76">
        <v>21.7</v>
      </c>
      <c r="AF77" s="76">
        <v>4.2</v>
      </c>
      <c r="AG77" s="76">
        <v>55.17</v>
      </c>
      <c r="AH77" s="76">
        <v>84.97</v>
      </c>
      <c r="AI77" s="76">
        <v>15.69</v>
      </c>
      <c r="AJ77" s="76">
        <v>21.76</v>
      </c>
      <c r="AK77" s="76">
        <v>45.69</v>
      </c>
      <c r="AL77" s="76">
        <v>66.209999999999994</v>
      </c>
      <c r="AM77" s="76">
        <v>7.04</v>
      </c>
      <c r="AN77" s="77">
        <v>8.1010000000000009</v>
      </c>
      <c r="AO77" s="77">
        <v>7.5979999999999999</v>
      </c>
      <c r="AP77" s="77">
        <v>4.9909999999999997</v>
      </c>
      <c r="AQ77" s="77">
        <v>2.2610000000000001</v>
      </c>
      <c r="AR77" s="77">
        <v>0.67100000000000004</v>
      </c>
      <c r="AS77" s="77">
        <v>0.36899999999999999</v>
      </c>
      <c r="AT77" s="77">
        <v>0.72699999999999998</v>
      </c>
      <c r="AU77" s="77">
        <v>0.70099999999999996</v>
      </c>
      <c r="AV77" s="77">
        <v>8.6259999999999994</v>
      </c>
      <c r="AW77" s="76">
        <v>1.48</v>
      </c>
      <c r="AX77" s="76">
        <v>1.2170000000000001</v>
      </c>
      <c r="AY77" s="76">
        <v>0.86799999999999999</v>
      </c>
      <c r="AZ77" s="76">
        <v>0.54600000000000004</v>
      </c>
      <c r="BA77" s="76">
        <v>0.39800000000000002</v>
      </c>
      <c r="BB77" s="76">
        <v>0.25</v>
      </c>
      <c r="BC77" s="76">
        <v>0.2</v>
      </c>
      <c r="BD77" s="76">
        <v>105.82</v>
      </c>
      <c r="BE77" s="76">
        <v>70.06</v>
      </c>
      <c r="BF77" s="76">
        <v>9</v>
      </c>
      <c r="BG77" s="76">
        <v>41.94</v>
      </c>
      <c r="BH77" s="76">
        <v>86.38</v>
      </c>
    </row>
    <row r="78" spans="1:60" x14ac:dyDescent="0.2">
      <c r="A78" s="71">
        <v>75</v>
      </c>
      <c r="B78" s="72">
        <v>285</v>
      </c>
      <c r="C78" s="73">
        <v>306.39999999999998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4">
        <v>94.24</v>
      </c>
      <c r="AC78" s="75">
        <v>3</v>
      </c>
      <c r="AD78" s="76">
        <v>0.71599999999999997</v>
      </c>
      <c r="AE78" s="76">
        <v>21.7</v>
      </c>
      <c r="AF78" s="76">
        <v>4.2</v>
      </c>
      <c r="AG78" s="76">
        <v>57.88</v>
      </c>
      <c r="AH78" s="76">
        <v>89.03</v>
      </c>
      <c r="AI78" s="76">
        <v>15.69</v>
      </c>
      <c r="AJ78" s="76">
        <v>21.76</v>
      </c>
      <c r="AK78" s="76">
        <v>45.69</v>
      </c>
      <c r="AL78" s="76">
        <v>66.209999999999994</v>
      </c>
      <c r="AM78" s="76">
        <v>7.04</v>
      </c>
      <c r="AN78" s="77">
        <v>8.6690000000000005</v>
      </c>
      <c r="AO78" s="77">
        <v>8.1300000000000008</v>
      </c>
      <c r="AP78" s="77">
        <v>5.3440000000000003</v>
      </c>
      <c r="AQ78" s="77">
        <v>2.423</v>
      </c>
      <c r="AR78" s="77">
        <v>0.71899999999999997</v>
      </c>
      <c r="AS78" s="77">
        <v>0.39800000000000002</v>
      </c>
      <c r="AT78" s="77">
        <v>0.78100000000000003</v>
      </c>
      <c r="AU78" s="77">
        <v>0.754</v>
      </c>
      <c r="AV78" s="77">
        <v>9.4079999999999995</v>
      </c>
      <c r="AW78" s="76">
        <v>1.48</v>
      </c>
      <c r="AX78" s="76">
        <v>1.2170000000000001</v>
      </c>
      <c r="AY78" s="76">
        <v>0.86799999999999999</v>
      </c>
      <c r="AZ78" s="76">
        <v>0.54600000000000004</v>
      </c>
      <c r="BA78" s="76">
        <v>0.39800000000000002</v>
      </c>
      <c r="BB78" s="76">
        <v>0.25</v>
      </c>
      <c r="BC78" s="76">
        <v>0.2</v>
      </c>
      <c r="BD78" s="76">
        <v>107.97</v>
      </c>
      <c r="BE78" s="76">
        <v>71.56</v>
      </c>
      <c r="BF78" s="76">
        <v>9</v>
      </c>
      <c r="BG78" s="76">
        <v>41.94</v>
      </c>
      <c r="BH78" s="76">
        <v>86.38</v>
      </c>
    </row>
    <row r="79" spans="1:60" x14ac:dyDescent="0.2">
      <c r="A79" s="71">
        <v>76</v>
      </c>
      <c r="B79" s="72">
        <v>285</v>
      </c>
      <c r="C79" s="73">
        <v>306.39999999999998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4">
        <v>93.45</v>
      </c>
      <c r="AC79" s="75">
        <v>3</v>
      </c>
      <c r="AD79" s="76">
        <v>0.73299999999999998</v>
      </c>
      <c r="AE79" s="76">
        <v>21.7</v>
      </c>
      <c r="AF79" s="76">
        <v>4.2</v>
      </c>
      <c r="AG79" s="76">
        <v>60.58</v>
      </c>
      <c r="AH79" s="76">
        <v>93.08</v>
      </c>
      <c r="AI79" s="76">
        <v>15.69</v>
      </c>
      <c r="AJ79" s="76">
        <v>21.76</v>
      </c>
      <c r="AK79" s="76">
        <v>45.69</v>
      </c>
      <c r="AL79" s="76">
        <v>66.209999999999994</v>
      </c>
      <c r="AM79" s="76">
        <v>7.04</v>
      </c>
      <c r="AN79" s="77">
        <v>9.2929999999999993</v>
      </c>
      <c r="AO79" s="77">
        <v>8.7159999999999993</v>
      </c>
      <c r="AP79" s="77">
        <v>5.7329999999999997</v>
      </c>
      <c r="AQ79" s="77">
        <v>2.6019999999999999</v>
      </c>
      <c r="AR79" s="77">
        <v>0.77200000000000002</v>
      </c>
      <c r="AS79" s="77">
        <v>0.42899999999999999</v>
      </c>
      <c r="AT79" s="77">
        <v>0.84199999999999997</v>
      </c>
      <c r="AU79" s="77">
        <v>0.81200000000000006</v>
      </c>
      <c r="AV79" s="77">
        <v>10.291</v>
      </c>
      <c r="AW79" s="76">
        <v>1.516</v>
      </c>
      <c r="AX79" s="76">
        <v>1.2470000000000001</v>
      </c>
      <c r="AY79" s="76">
        <v>0.88900000000000001</v>
      </c>
      <c r="AZ79" s="76">
        <v>0.56000000000000005</v>
      </c>
      <c r="BA79" s="76">
        <v>0.40799999999999997</v>
      </c>
      <c r="BB79" s="76">
        <v>0.25700000000000001</v>
      </c>
      <c r="BC79" s="76">
        <v>0.20499999999999999</v>
      </c>
      <c r="BD79" s="76">
        <v>110.1</v>
      </c>
      <c r="BE79" s="76">
        <v>73.05</v>
      </c>
      <c r="BF79" s="76">
        <v>9</v>
      </c>
      <c r="BG79" s="76">
        <v>41.94</v>
      </c>
      <c r="BH79" s="76">
        <v>86.38</v>
      </c>
    </row>
    <row r="80" spans="1:60" x14ac:dyDescent="0.2">
      <c r="A80" s="71">
        <v>77</v>
      </c>
      <c r="B80" s="72">
        <v>285</v>
      </c>
      <c r="C80" s="73">
        <v>306.39999999999998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4">
        <v>92.65</v>
      </c>
      <c r="AC80" s="75">
        <v>3</v>
      </c>
      <c r="AD80" s="76">
        <v>0.75</v>
      </c>
      <c r="AE80" s="76">
        <v>21.7</v>
      </c>
      <c r="AF80" s="76">
        <v>4.2</v>
      </c>
      <c r="AG80" s="76">
        <v>63.28</v>
      </c>
      <c r="AH80" s="76">
        <v>97.14</v>
      </c>
      <c r="AI80" s="76">
        <v>15.69</v>
      </c>
      <c r="AJ80" s="76">
        <v>21.76</v>
      </c>
      <c r="AK80" s="76">
        <v>45.69</v>
      </c>
      <c r="AL80" s="76">
        <v>66.209999999999994</v>
      </c>
      <c r="AM80" s="76">
        <v>7.04</v>
      </c>
      <c r="AN80" s="77">
        <v>9.9809999999999999</v>
      </c>
      <c r="AO80" s="77">
        <v>9.3629999999999995</v>
      </c>
      <c r="AP80" s="77">
        <v>6.1630000000000003</v>
      </c>
      <c r="AQ80" s="77">
        <v>2.8</v>
      </c>
      <c r="AR80" s="77">
        <v>0.83099999999999996</v>
      </c>
      <c r="AS80" s="77">
        <v>0.46500000000000002</v>
      </c>
      <c r="AT80" s="77">
        <v>0.91</v>
      </c>
      <c r="AU80" s="77">
        <v>0.877</v>
      </c>
      <c r="AV80" s="77">
        <v>11.292</v>
      </c>
      <c r="AW80" s="76">
        <v>1.516</v>
      </c>
      <c r="AX80" s="76">
        <v>1.2470000000000001</v>
      </c>
      <c r="AY80" s="76">
        <v>0.88900000000000001</v>
      </c>
      <c r="AZ80" s="76">
        <v>0.56000000000000005</v>
      </c>
      <c r="BA80" s="76">
        <v>0.40799999999999997</v>
      </c>
      <c r="BB80" s="76">
        <v>0.25700000000000001</v>
      </c>
      <c r="BC80" s="76">
        <v>0.20499999999999999</v>
      </c>
      <c r="BD80" s="76">
        <v>112.21</v>
      </c>
      <c r="BE80" s="76">
        <v>74.55</v>
      </c>
      <c r="BF80" s="76">
        <v>9</v>
      </c>
      <c r="BG80" s="76">
        <v>41.94</v>
      </c>
      <c r="BH80" s="76">
        <v>86.38</v>
      </c>
    </row>
    <row r="81" spans="1:60" x14ac:dyDescent="0.2">
      <c r="A81" s="71">
        <v>78</v>
      </c>
      <c r="B81" s="72">
        <v>285</v>
      </c>
      <c r="C81" s="73">
        <v>306.39999999999998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4">
        <v>91.86</v>
      </c>
      <c r="AC81" s="75">
        <v>3</v>
      </c>
      <c r="AD81" s="76">
        <v>0.76600000000000001</v>
      </c>
      <c r="AE81" s="76">
        <v>21.7</v>
      </c>
      <c r="AF81" s="76">
        <v>4.2</v>
      </c>
      <c r="AG81" s="76">
        <v>65.989999999999995</v>
      </c>
      <c r="AH81" s="76">
        <v>101.2</v>
      </c>
      <c r="AI81" s="76">
        <v>15.69</v>
      </c>
      <c r="AJ81" s="76">
        <v>21.76</v>
      </c>
      <c r="AK81" s="76">
        <v>45.69</v>
      </c>
      <c r="AL81" s="76">
        <v>66.209999999999994</v>
      </c>
      <c r="AM81" s="76">
        <v>7.04</v>
      </c>
      <c r="AN81" s="77">
        <v>10.742000000000001</v>
      </c>
      <c r="AO81" s="77">
        <v>10.077999999999999</v>
      </c>
      <c r="AP81" s="77">
        <v>6.64</v>
      </c>
      <c r="AQ81" s="77">
        <v>3.0209999999999999</v>
      </c>
      <c r="AR81" s="77">
        <v>0.89700000000000002</v>
      </c>
      <c r="AS81" s="77">
        <v>0.504</v>
      </c>
      <c r="AT81" s="77">
        <v>0.98499999999999999</v>
      </c>
      <c r="AU81" s="77">
        <v>0.94899999999999995</v>
      </c>
      <c r="AV81" s="77">
        <v>12.444000000000001</v>
      </c>
      <c r="AW81" s="76">
        <v>1.5529999999999999</v>
      </c>
      <c r="AX81" s="76">
        <v>1.2769999999999999</v>
      </c>
      <c r="AY81" s="76">
        <v>0.91</v>
      </c>
      <c r="AZ81" s="76">
        <v>0.57299999999999995</v>
      </c>
      <c r="BA81" s="76">
        <v>0.41799999999999998</v>
      </c>
      <c r="BB81" s="76">
        <v>0.26300000000000001</v>
      </c>
      <c r="BC81" s="76">
        <v>0.21</v>
      </c>
      <c r="BD81" s="76">
        <v>114.29</v>
      </c>
      <c r="BE81" s="76">
        <v>76.040000000000006</v>
      </c>
      <c r="BF81" s="76">
        <v>9</v>
      </c>
      <c r="BG81" s="76">
        <v>41.94</v>
      </c>
      <c r="BH81" s="76">
        <v>86.38</v>
      </c>
    </row>
    <row r="82" spans="1:60" x14ac:dyDescent="0.2">
      <c r="A82" s="71">
        <v>79</v>
      </c>
      <c r="B82" s="72">
        <v>285</v>
      </c>
      <c r="C82" s="73">
        <v>306.39999999999998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4">
        <v>89.42</v>
      </c>
      <c r="AC82" s="75">
        <v>3</v>
      </c>
      <c r="AD82" s="76">
        <v>0.78300000000000003</v>
      </c>
      <c r="AE82" s="76">
        <v>21.7</v>
      </c>
      <c r="AF82" s="76">
        <v>4.2</v>
      </c>
      <c r="AG82" s="76">
        <v>68.41</v>
      </c>
      <c r="AH82" s="76">
        <v>104.55</v>
      </c>
      <c r="AI82" s="76">
        <v>15.69</v>
      </c>
      <c r="AJ82" s="76">
        <v>21.76</v>
      </c>
      <c r="AK82" s="76">
        <v>45.69</v>
      </c>
      <c r="AL82" s="76">
        <v>66.209999999999994</v>
      </c>
      <c r="AM82" s="76">
        <v>7.04</v>
      </c>
      <c r="AN82" s="77">
        <v>11.584</v>
      </c>
      <c r="AO82" s="77">
        <v>10.869</v>
      </c>
      <c r="AP82" s="77">
        <v>7.1710000000000003</v>
      </c>
      <c r="AQ82" s="77">
        <v>3.2669999999999999</v>
      </c>
      <c r="AR82" s="77">
        <v>0.97</v>
      </c>
      <c r="AS82" s="77">
        <v>0.54900000000000004</v>
      </c>
      <c r="AT82" s="77">
        <v>1.069</v>
      </c>
      <c r="AU82" s="77">
        <v>1.03</v>
      </c>
      <c r="AV82" s="77">
        <v>13.773</v>
      </c>
      <c r="AW82" s="76">
        <v>1.5529999999999999</v>
      </c>
      <c r="AX82" s="76">
        <v>1.2769999999999999</v>
      </c>
      <c r="AY82" s="76">
        <v>0.91</v>
      </c>
      <c r="AZ82" s="76">
        <v>0.57299999999999995</v>
      </c>
      <c r="BA82" s="76">
        <v>0.41799999999999998</v>
      </c>
      <c r="BB82" s="76">
        <v>0.26300000000000001</v>
      </c>
      <c r="BC82" s="76">
        <v>0.21</v>
      </c>
      <c r="BD82" s="76">
        <v>116.33</v>
      </c>
      <c r="BE82" s="76">
        <v>77.52</v>
      </c>
      <c r="BF82" s="76">
        <v>9</v>
      </c>
      <c r="BG82" s="76">
        <v>41.94</v>
      </c>
      <c r="BH82" s="76">
        <v>86.38</v>
      </c>
    </row>
    <row r="83" spans="1:60" x14ac:dyDescent="0.2">
      <c r="A83" s="71">
        <v>80</v>
      </c>
      <c r="B83" s="72">
        <v>285</v>
      </c>
      <c r="C83" s="73">
        <v>306.39999999999998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4">
        <v>87.08</v>
      </c>
      <c r="AC83" s="75">
        <v>3</v>
      </c>
      <c r="AD83" s="76">
        <v>0.79900000000000004</v>
      </c>
      <c r="AE83" s="76">
        <v>21.7</v>
      </c>
      <c r="AF83" s="76">
        <v>4.2</v>
      </c>
      <c r="AG83" s="76">
        <v>70.83</v>
      </c>
      <c r="AH83" s="76">
        <v>107.9</v>
      </c>
      <c r="AI83" s="76">
        <v>15.69</v>
      </c>
      <c r="AJ83" s="76">
        <v>21.76</v>
      </c>
      <c r="AK83" s="76">
        <v>45.69</v>
      </c>
      <c r="AL83" s="76">
        <v>66.209999999999994</v>
      </c>
      <c r="AM83" s="76">
        <v>7.04</v>
      </c>
      <c r="AN83" s="77">
        <v>12.516</v>
      </c>
      <c r="AO83" s="77">
        <v>11.746</v>
      </c>
      <c r="AP83" s="77">
        <v>7.7610000000000001</v>
      </c>
      <c r="AQ83" s="77">
        <v>3.5419999999999998</v>
      </c>
      <c r="AR83" s="77">
        <v>1.0509999999999999</v>
      </c>
      <c r="AS83" s="77">
        <v>0.59899999999999998</v>
      </c>
      <c r="AT83" s="77">
        <v>1.163</v>
      </c>
      <c r="AU83" s="77">
        <v>1.121</v>
      </c>
      <c r="AV83" s="77">
        <v>15.321</v>
      </c>
      <c r="AW83" s="76">
        <v>1.589</v>
      </c>
      <c r="AX83" s="76">
        <v>1.3069999999999999</v>
      </c>
      <c r="AY83" s="76">
        <v>0.93200000000000005</v>
      </c>
      <c r="AZ83" s="76">
        <v>0.58599999999999997</v>
      </c>
      <c r="BA83" s="76">
        <v>0.42799999999999999</v>
      </c>
      <c r="BB83" s="76">
        <v>0.26900000000000002</v>
      </c>
      <c r="BC83" s="76">
        <v>0.215</v>
      </c>
      <c r="BD83" s="76">
        <v>118.39</v>
      </c>
      <c r="BE83" s="76">
        <v>79.010000000000005</v>
      </c>
      <c r="BF83" s="76">
        <v>9</v>
      </c>
      <c r="BG83" s="76">
        <v>41.94</v>
      </c>
      <c r="BH83" s="76">
        <v>86.38</v>
      </c>
    </row>
    <row r="84" spans="1:60" x14ac:dyDescent="0.2">
      <c r="A84" s="71">
        <v>81</v>
      </c>
      <c r="B84" s="72">
        <v>285</v>
      </c>
      <c r="C84" s="73">
        <v>306.39999999999998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4">
        <v>84.84</v>
      </c>
      <c r="AC84" s="75">
        <v>3</v>
      </c>
      <c r="AD84" s="76">
        <v>0.81599999999999995</v>
      </c>
      <c r="AE84" s="76">
        <v>21.7</v>
      </c>
      <c r="AF84" s="76">
        <v>4.2</v>
      </c>
      <c r="AG84" s="76">
        <v>73.25</v>
      </c>
      <c r="AH84" s="76">
        <v>111.25</v>
      </c>
      <c r="AI84" s="76">
        <v>15.69</v>
      </c>
      <c r="AJ84" s="76">
        <v>21.76</v>
      </c>
      <c r="AK84" s="76">
        <v>45.69</v>
      </c>
      <c r="AL84" s="76">
        <v>66.209999999999994</v>
      </c>
      <c r="AM84" s="76">
        <v>7.04</v>
      </c>
      <c r="AN84" s="77">
        <v>13.542</v>
      </c>
      <c r="AO84" s="77">
        <v>12.712999999999999</v>
      </c>
      <c r="AP84" s="77">
        <v>8.4160000000000004</v>
      </c>
      <c r="AQ84" s="77">
        <v>3.8490000000000002</v>
      </c>
      <c r="AR84" s="77">
        <v>1.1419999999999999</v>
      </c>
      <c r="AS84" s="77">
        <v>0.65400000000000003</v>
      </c>
      <c r="AT84" s="77">
        <v>1.268</v>
      </c>
      <c r="AU84" s="77">
        <v>1.2230000000000001</v>
      </c>
      <c r="AV84" s="77">
        <v>17.119</v>
      </c>
      <c r="AW84" s="76">
        <v>1.625</v>
      </c>
      <c r="AX84" s="76">
        <v>1.3360000000000001</v>
      </c>
      <c r="AY84" s="76">
        <v>0.95299999999999996</v>
      </c>
      <c r="AZ84" s="76">
        <v>0.6</v>
      </c>
      <c r="BA84" s="76">
        <v>0.438</v>
      </c>
      <c r="BB84" s="76">
        <v>0.27500000000000002</v>
      </c>
      <c r="BC84" s="76">
        <v>0.22</v>
      </c>
      <c r="BD84" s="76">
        <v>120.46</v>
      </c>
      <c r="BE84" s="76">
        <v>80.52</v>
      </c>
      <c r="BF84" s="76">
        <v>9</v>
      </c>
      <c r="BG84" s="76">
        <v>44.22</v>
      </c>
      <c r="BH84" s="76">
        <v>91.06</v>
      </c>
    </row>
    <row r="85" spans="1:60" x14ac:dyDescent="0.2">
      <c r="A85" s="71">
        <v>82</v>
      </c>
      <c r="B85" s="72">
        <v>285</v>
      </c>
      <c r="C85" s="73">
        <v>306.39999999999998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4">
        <v>82.68</v>
      </c>
      <c r="AC85" s="75">
        <v>3</v>
      </c>
      <c r="AD85" s="76">
        <v>0.83299999999999996</v>
      </c>
      <c r="AE85" s="76">
        <v>21.7</v>
      </c>
      <c r="AF85" s="76">
        <v>4.2</v>
      </c>
      <c r="AG85" s="76">
        <v>75.67</v>
      </c>
      <c r="AH85" s="76">
        <v>114.6</v>
      </c>
      <c r="AI85" s="76">
        <v>15.69</v>
      </c>
      <c r="AJ85" s="76">
        <v>21.76</v>
      </c>
      <c r="AK85" s="76">
        <v>45.69</v>
      </c>
      <c r="AL85" s="76">
        <v>66.209999999999994</v>
      </c>
      <c r="AM85" s="76">
        <v>7.04</v>
      </c>
      <c r="AN85" s="77">
        <v>14.67</v>
      </c>
      <c r="AO85" s="77">
        <v>13.778</v>
      </c>
      <c r="AP85" s="77">
        <v>9.1430000000000007</v>
      </c>
      <c r="AQ85" s="77">
        <v>4.1929999999999996</v>
      </c>
      <c r="AR85" s="77">
        <v>1.2430000000000001</v>
      </c>
      <c r="AS85" s="77">
        <v>0.71599999999999997</v>
      </c>
      <c r="AT85" s="77">
        <v>1.3839999999999999</v>
      </c>
      <c r="AU85" s="77">
        <v>1.337</v>
      </c>
      <c r="AV85" s="77">
        <v>19.199000000000002</v>
      </c>
      <c r="AW85" s="76">
        <v>1.661</v>
      </c>
      <c r="AX85" s="76">
        <v>1.3660000000000001</v>
      </c>
      <c r="AY85" s="76">
        <v>0.97399999999999998</v>
      </c>
      <c r="AZ85" s="76">
        <v>0.61299999999999999</v>
      </c>
      <c r="BA85" s="76">
        <v>0.44800000000000001</v>
      </c>
      <c r="BB85" s="76">
        <v>0.28100000000000003</v>
      </c>
      <c r="BC85" s="76">
        <v>0.22500000000000001</v>
      </c>
      <c r="BD85" s="76">
        <v>122.53</v>
      </c>
      <c r="BE85" s="76">
        <v>82.03</v>
      </c>
      <c r="BF85" s="76">
        <v>9</v>
      </c>
      <c r="BG85" s="76">
        <v>44.22</v>
      </c>
      <c r="BH85" s="76">
        <v>91.06</v>
      </c>
    </row>
    <row r="86" spans="1:60" x14ac:dyDescent="0.2">
      <c r="A86" s="71">
        <v>83</v>
      </c>
      <c r="B86" s="72">
        <v>285</v>
      </c>
      <c r="C86" s="73">
        <v>306.39999999999998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4">
        <v>80.63</v>
      </c>
      <c r="AC86" s="75">
        <v>3</v>
      </c>
      <c r="AD86" s="76">
        <v>0.84899999999999998</v>
      </c>
      <c r="AE86" s="76">
        <v>21.7</v>
      </c>
      <c r="AF86" s="76">
        <v>4.2</v>
      </c>
      <c r="AG86" s="76">
        <v>78.09</v>
      </c>
      <c r="AH86" s="76">
        <v>117.96</v>
      </c>
      <c r="AI86" s="76">
        <v>15.69</v>
      </c>
      <c r="AJ86" s="76">
        <v>21.76</v>
      </c>
      <c r="AK86" s="76">
        <v>45.69</v>
      </c>
      <c r="AL86" s="76">
        <v>66.209999999999994</v>
      </c>
      <c r="AM86" s="76">
        <v>7.04</v>
      </c>
      <c r="AN86" s="77">
        <v>15.903</v>
      </c>
      <c r="AO86" s="77">
        <v>14.946</v>
      </c>
      <c r="AP86" s="77">
        <v>9.9489999999999998</v>
      </c>
      <c r="AQ86" s="77">
        <v>4.577</v>
      </c>
      <c r="AR86" s="77">
        <v>1.3560000000000001</v>
      </c>
      <c r="AS86" s="77">
        <v>0.78500000000000003</v>
      </c>
      <c r="AT86" s="77">
        <v>1.514</v>
      </c>
      <c r="AU86" s="77">
        <v>1.4650000000000001</v>
      </c>
      <c r="AV86" s="77">
        <v>21.596</v>
      </c>
      <c r="AW86" s="76">
        <v>1.6970000000000001</v>
      </c>
      <c r="AX86" s="76">
        <v>1.3959999999999999</v>
      </c>
      <c r="AY86" s="76">
        <v>0.995</v>
      </c>
      <c r="AZ86" s="76">
        <v>0.627</v>
      </c>
      <c r="BA86" s="76">
        <v>0.45700000000000002</v>
      </c>
      <c r="BB86" s="76">
        <v>0.28699999999999998</v>
      </c>
      <c r="BC86" s="76">
        <v>0.23</v>
      </c>
      <c r="BD86" s="76">
        <v>124.6</v>
      </c>
      <c r="BE86" s="76">
        <v>83.55</v>
      </c>
      <c r="BF86" s="76">
        <v>9</v>
      </c>
      <c r="BG86" s="76">
        <v>44.22</v>
      </c>
      <c r="BH86" s="76">
        <v>91.06</v>
      </c>
    </row>
    <row r="87" spans="1:60" x14ac:dyDescent="0.2">
      <c r="A87" s="71">
        <v>84</v>
      </c>
      <c r="B87" s="72">
        <v>285</v>
      </c>
      <c r="C87" s="73">
        <v>306.39999999999998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4">
        <v>77.69</v>
      </c>
      <c r="AC87" s="75">
        <v>3</v>
      </c>
      <c r="AD87" s="76">
        <v>0.85799999999999998</v>
      </c>
      <c r="AE87" s="76">
        <v>21.7</v>
      </c>
      <c r="AF87" s="76">
        <v>4.2</v>
      </c>
      <c r="AG87" s="76">
        <v>79.989999999999995</v>
      </c>
      <c r="AH87" s="76">
        <v>120.46</v>
      </c>
      <c r="AI87" s="76">
        <v>15.69</v>
      </c>
      <c r="AJ87" s="76">
        <v>21.76</v>
      </c>
      <c r="AK87" s="76">
        <v>45.69</v>
      </c>
      <c r="AL87" s="76">
        <v>66.209999999999994</v>
      </c>
      <c r="AM87" s="76">
        <v>7.04</v>
      </c>
      <c r="AN87" s="77">
        <v>17.241</v>
      </c>
      <c r="AO87" s="77">
        <v>16.219000000000001</v>
      </c>
      <c r="AP87" s="77">
        <v>10.837</v>
      </c>
      <c r="AQ87" s="77">
        <v>5.0039999999999996</v>
      </c>
      <c r="AR87" s="77">
        <v>1.4830000000000001</v>
      </c>
      <c r="AS87" s="77">
        <v>0.86199999999999999</v>
      </c>
      <c r="AT87" s="77">
        <v>1.66</v>
      </c>
      <c r="AU87" s="77">
        <v>1.607</v>
      </c>
      <c r="AV87" s="77">
        <v>24.326000000000001</v>
      </c>
      <c r="AW87" s="76">
        <v>1.732</v>
      </c>
      <c r="AX87" s="76">
        <v>1.425</v>
      </c>
      <c r="AY87" s="76">
        <v>1.016</v>
      </c>
      <c r="AZ87" s="76">
        <v>0.64</v>
      </c>
      <c r="BA87" s="76">
        <v>0.46700000000000003</v>
      </c>
      <c r="BB87" s="76">
        <v>0.29399999999999998</v>
      </c>
      <c r="BC87" s="76">
        <v>0.23499999999999999</v>
      </c>
      <c r="BD87" s="76">
        <v>126.65</v>
      </c>
      <c r="BE87" s="76">
        <v>85.05</v>
      </c>
      <c r="BF87" s="76">
        <v>9</v>
      </c>
      <c r="BG87" s="76">
        <v>44.22</v>
      </c>
      <c r="BH87" s="76">
        <v>91.06</v>
      </c>
    </row>
    <row r="88" spans="1:60" x14ac:dyDescent="0.2">
      <c r="A88" s="71">
        <v>85</v>
      </c>
      <c r="B88" s="72">
        <v>285</v>
      </c>
      <c r="C88" s="73">
        <v>306.39999999999998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4">
        <v>74.75</v>
      </c>
      <c r="AC88" s="75">
        <v>3</v>
      </c>
      <c r="AD88" s="76">
        <v>0.86</v>
      </c>
      <c r="AE88" s="76">
        <v>21.7</v>
      </c>
      <c r="AF88" s="76">
        <v>4.2</v>
      </c>
      <c r="AG88" s="76">
        <v>81.900000000000006</v>
      </c>
      <c r="AH88" s="76">
        <v>122.97</v>
      </c>
      <c r="AI88" s="76">
        <v>15.69</v>
      </c>
      <c r="AJ88" s="76">
        <v>21.76</v>
      </c>
      <c r="AK88" s="76">
        <v>45.69</v>
      </c>
      <c r="AL88" s="76">
        <v>66.209999999999994</v>
      </c>
      <c r="AM88" s="76">
        <v>7.04</v>
      </c>
      <c r="AN88" s="77">
        <v>18.696999999999999</v>
      </c>
      <c r="AO88" s="77">
        <v>17.609000000000002</v>
      </c>
      <c r="AP88" s="77">
        <v>11.819000000000001</v>
      </c>
      <c r="AQ88" s="77">
        <v>5.4809999999999999</v>
      </c>
      <c r="AR88" s="77">
        <v>1.6240000000000001</v>
      </c>
      <c r="AS88" s="77">
        <v>0.94699999999999995</v>
      </c>
      <c r="AT88" s="77">
        <v>1.823</v>
      </c>
      <c r="AU88" s="77">
        <v>1.7649999999999999</v>
      </c>
      <c r="AV88" s="77">
        <v>27.459</v>
      </c>
      <c r="AW88" s="76">
        <v>1.768</v>
      </c>
      <c r="AX88" s="76">
        <v>1.4550000000000001</v>
      </c>
      <c r="AY88" s="76">
        <v>1.0369999999999999</v>
      </c>
      <c r="AZ88" s="76">
        <v>0.65300000000000002</v>
      </c>
      <c r="BA88" s="76">
        <v>0.47699999999999998</v>
      </c>
      <c r="BB88" s="76">
        <v>0.3</v>
      </c>
      <c r="BC88" s="76">
        <v>0.24</v>
      </c>
      <c r="BD88" s="76">
        <v>128.19999999999999</v>
      </c>
      <c r="BE88" s="76">
        <v>86.6</v>
      </c>
      <c r="BF88" s="76">
        <v>9</v>
      </c>
      <c r="BG88" s="76">
        <v>44.22</v>
      </c>
      <c r="BH88" s="76">
        <v>91.06</v>
      </c>
    </row>
    <row r="89" spans="1:60" x14ac:dyDescent="0.2">
      <c r="A89" s="71">
        <v>86</v>
      </c>
      <c r="B89" s="72">
        <v>285</v>
      </c>
      <c r="C89" s="73">
        <v>306.39999999999998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4">
        <v>71.81</v>
      </c>
      <c r="AC89" s="75">
        <v>3</v>
      </c>
      <c r="AD89" s="76">
        <v>0.86199999999999999</v>
      </c>
      <c r="AE89" s="76">
        <v>21.7</v>
      </c>
      <c r="AF89" s="76">
        <v>4.2</v>
      </c>
      <c r="AG89" s="76">
        <v>83.8</v>
      </c>
      <c r="AH89" s="76">
        <v>125.48</v>
      </c>
      <c r="AI89" s="76">
        <v>15.69</v>
      </c>
      <c r="AJ89" s="76">
        <v>21.76</v>
      </c>
      <c r="AK89" s="76">
        <v>45.69</v>
      </c>
      <c r="AL89" s="76">
        <v>66.209999999999994</v>
      </c>
      <c r="AM89" s="76">
        <v>7.04</v>
      </c>
      <c r="AN89" s="77">
        <v>20.27</v>
      </c>
      <c r="AO89" s="77">
        <v>19.114999999999998</v>
      </c>
      <c r="AP89" s="77">
        <v>12.896000000000001</v>
      </c>
      <c r="AQ89" s="77">
        <v>6.01</v>
      </c>
      <c r="AR89" s="77">
        <v>1.7829999999999999</v>
      </c>
      <c r="AS89" s="77">
        <v>1.042</v>
      </c>
      <c r="AT89" s="77">
        <v>2.0070000000000001</v>
      </c>
      <c r="AU89" s="77">
        <v>1.94</v>
      </c>
      <c r="AV89" s="77">
        <v>31.08</v>
      </c>
      <c r="AW89" s="76">
        <v>1.804</v>
      </c>
      <c r="AX89" s="76">
        <v>1.484</v>
      </c>
      <c r="AY89" s="76">
        <v>1.0580000000000001</v>
      </c>
      <c r="AZ89" s="76">
        <v>0.66600000000000004</v>
      </c>
      <c r="BA89" s="76">
        <v>0.48599999999999999</v>
      </c>
      <c r="BB89" s="76">
        <v>0.30599999999999999</v>
      </c>
      <c r="BC89" s="76">
        <v>0.245</v>
      </c>
      <c r="BD89" s="76">
        <v>128.76</v>
      </c>
      <c r="BE89" s="76">
        <v>88.19</v>
      </c>
      <c r="BF89" s="76">
        <v>9</v>
      </c>
      <c r="BG89" s="76">
        <v>46.2</v>
      </c>
      <c r="BH89" s="76">
        <v>95.09</v>
      </c>
    </row>
    <row r="90" spans="1:60" x14ac:dyDescent="0.2">
      <c r="A90" s="71">
        <v>87</v>
      </c>
      <c r="B90" s="72">
        <v>285</v>
      </c>
      <c r="C90" s="73">
        <v>306.39999999999998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4">
        <v>68.87</v>
      </c>
      <c r="AC90" s="75">
        <v>3</v>
      </c>
      <c r="AD90" s="76">
        <v>0.86299999999999999</v>
      </c>
      <c r="AE90" s="76">
        <v>21.7</v>
      </c>
      <c r="AF90" s="76">
        <v>4.2</v>
      </c>
      <c r="AG90" s="76">
        <v>85.71</v>
      </c>
      <c r="AH90" s="76">
        <v>127.98</v>
      </c>
      <c r="AI90" s="76">
        <v>15.69</v>
      </c>
      <c r="AJ90" s="76">
        <v>21.76</v>
      </c>
      <c r="AK90" s="76">
        <v>45.69</v>
      </c>
      <c r="AL90" s="76">
        <v>66.209999999999994</v>
      </c>
      <c r="AM90" s="76">
        <v>7.04</v>
      </c>
      <c r="AN90" s="77">
        <v>21.962</v>
      </c>
      <c r="AO90" s="77">
        <v>20.742000000000001</v>
      </c>
      <c r="AP90" s="77">
        <v>14.08</v>
      </c>
      <c r="AQ90" s="77">
        <v>6.5970000000000004</v>
      </c>
      <c r="AR90" s="77">
        <v>1.9610000000000001</v>
      </c>
      <c r="AS90" s="77">
        <v>1.147</v>
      </c>
      <c r="AT90" s="77">
        <v>2.214</v>
      </c>
      <c r="AU90" s="77">
        <v>2.133</v>
      </c>
      <c r="AV90" s="77">
        <v>35.273000000000003</v>
      </c>
      <c r="AW90" s="76">
        <v>1.839</v>
      </c>
      <c r="AX90" s="76">
        <v>1.5129999999999999</v>
      </c>
      <c r="AY90" s="76">
        <v>1.079</v>
      </c>
      <c r="AZ90" s="76">
        <v>0.68</v>
      </c>
      <c r="BA90" s="76">
        <v>0.496</v>
      </c>
      <c r="BB90" s="76">
        <v>0.312</v>
      </c>
      <c r="BC90" s="76">
        <v>0.249</v>
      </c>
      <c r="BD90" s="76">
        <v>129.28</v>
      </c>
      <c r="BE90" s="76">
        <v>88.78</v>
      </c>
      <c r="BF90" s="76">
        <v>9</v>
      </c>
      <c r="BG90" s="76">
        <v>46.2</v>
      </c>
      <c r="BH90" s="76">
        <v>95.09</v>
      </c>
    </row>
    <row r="91" spans="1:60" x14ac:dyDescent="0.2">
      <c r="A91" s="71">
        <v>88</v>
      </c>
      <c r="B91" s="72">
        <v>285</v>
      </c>
      <c r="C91" s="73">
        <v>306.39999999999998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4">
        <v>65.930000000000007</v>
      </c>
      <c r="AC91" s="75">
        <v>3</v>
      </c>
      <c r="AD91" s="76">
        <v>0.86399999999999999</v>
      </c>
      <c r="AE91" s="76">
        <v>21.7</v>
      </c>
      <c r="AF91" s="76">
        <v>4.2</v>
      </c>
      <c r="AG91" s="76">
        <v>87.61</v>
      </c>
      <c r="AH91" s="76">
        <v>130.49</v>
      </c>
      <c r="AI91" s="76">
        <v>15.69</v>
      </c>
      <c r="AJ91" s="76">
        <v>21.76</v>
      </c>
      <c r="AK91" s="76">
        <v>45.69</v>
      </c>
      <c r="AL91" s="76">
        <v>66.209999999999994</v>
      </c>
      <c r="AM91" s="76">
        <v>7.04</v>
      </c>
      <c r="AN91" s="77">
        <v>23.756</v>
      </c>
      <c r="AO91" s="77">
        <v>22.475999999999999</v>
      </c>
      <c r="AP91" s="77">
        <v>15.369</v>
      </c>
      <c r="AQ91" s="77">
        <v>7.2439999999999998</v>
      </c>
      <c r="AR91" s="77">
        <v>2.16</v>
      </c>
      <c r="AS91" s="77">
        <v>1.26</v>
      </c>
      <c r="AT91" s="77">
        <v>2.4420000000000002</v>
      </c>
      <c r="AU91" s="77">
        <v>2.347</v>
      </c>
      <c r="AV91" s="77">
        <v>40.005000000000003</v>
      </c>
      <c r="AW91" s="76">
        <v>1.875</v>
      </c>
      <c r="AX91" s="76">
        <v>1.5429999999999999</v>
      </c>
      <c r="AY91" s="76">
        <v>1.1000000000000001</v>
      </c>
      <c r="AZ91" s="76">
        <v>0.69299999999999995</v>
      </c>
      <c r="BA91" s="76">
        <v>0.50600000000000001</v>
      </c>
      <c r="BB91" s="76">
        <v>0.318</v>
      </c>
      <c r="BC91" s="76">
        <v>0.254</v>
      </c>
      <c r="BD91" s="76">
        <v>129.75</v>
      </c>
      <c r="BE91" s="76">
        <v>89.18</v>
      </c>
      <c r="BF91" s="76">
        <v>9</v>
      </c>
      <c r="BG91" s="76">
        <v>46.2</v>
      </c>
      <c r="BH91" s="76">
        <v>95.09</v>
      </c>
    </row>
    <row r="92" spans="1:60" x14ac:dyDescent="0.2">
      <c r="A92" s="71">
        <v>89</v>
      </c>
      <c r="B92" s="72">
        <v>285</v>
      </c>
      <c r="C92" s="73">
        <v>306.39999999999998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4">
        <v>63.21</v>
      </c>
      <c r="AC92" s="75">
        <v>3</v>
      </c>
      <c r="AD92" s="76">
        <v>0.86399999999999999</v>
      </c>
      <c r="AE92" s="76">
        <v>21.7</v>
      </c>
      <c r="AF92" s="76">
        <v>4.2</v>
      </c>
      <c r="AG92" s="76">
        <v>88.76</v>
      </c>
      <c r="AH92" s="76">
        <v>131.88</v>
      </c>
      <c r="AI92" s="76">
        <v>15.69</v>
      </c>
      <c r="AJ92" s="76">
        <v>21.76</v>
      </c>
      <c r="AK92" s="76">
        <v>45.69</v>
      </c>
      <c r="AL92" s="76">
        <v>66.209999999999994</v>
      </c>
      <c r="AM92" s="76">
        <v>7.04</v>
      </c>
      <c r="AN92" s="77">
        <v>25.643000000000001</v>
      </c>
      <c r="AO92" s="77">
        <v>24.311</v>
      </c>
      <c r="AP92" s="77">
        <v>16.765000000000001</v>
      </c>
      <c r="AQ92" s="77">
        <v>7.9649999999999999</v>
      </c>
      <c r="AR92" s="77">
        <v>2.383</v>
      </c>
      <c r="AS92" s="77">
        <v>1.381</v>
      </c>
      <c r="AT92" s="77">
        <v>2.6890000000000001</v>
      </c>
      <c r="AU92" s="77">
        <v>2.581</v>
      </c>
      <c r="AV92" s="77">
        <v>45.323</v>
      </c>
      <c r="AW92" s="76">
        <v>1.91</v>
      </c>
      <c r="AX92" s="76">
        <v>1.5720000000000001</v>
      </c>
      <c r="AY92" s="76">
        <v>1.121</v>
      </c>
      <c r="AZ92" s="76">
        <v>0.70599999999999996</v>
      </c>
      <c r="BA92" s="76">
        <v>0.51500000000000001</v>
      </c>
      <c r="BB92" s="76">
        <v>0.32400000000000001</v>
      </c>
      <c r="BC92" s="76">
        <v>0.25900000000000001</v>
      </c>
      <c r="BD92" s="76">
        <v>129.75</v>
      </c>
      <c r="BE92" s="76">
        <v>89.18</v>
      </c>
      <c r="BF92" s="76">
        <v>9</v>
      </c>
      <c r="BG92" s="76">
        <v>46.2</v>
      </c>
      <c r="BH92" s="76">
        <v>95.09</v>
      </c>
    </row>
    <row r="93" spans="1:60" x14ac:dyDescent="0.2">
      <c r="A93" s="71">
        <v>90</v>
      </c>
      <c r="B93" s="72">
        <v>285</v>
      </c>
      <c r="C93" s="73">
        <v>306.39999999999998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4">
        <v>60.5</v>
      </c>
      <c r="AC93" s="75">
        <v>3</v>
      </c>
      <c r="AD93" s="76">
        <v>0.86399999999999999</v>
      </c>
      <c r="AE93" s="76">
        <v>21.7</v>
      </c>
      <c r="AF93" s="76">
        <v>4.2</v>
      </c>
      <c r="AG93" s="76">
        <v>89.91</v>
      </c>
      <c r="AH93" s="76">
        <v>133.28</v>
      </c>
      <c r="AI93" s="76">
        <v>15.69</v>
      </c>
      <c r="AJ93" s="76">
        <v>21.76</v>
      </c>
      <c r="AK93" s="76">
        <v>45.69</v>
      </c>
      <c r="AL93" s="76">
        <v>66.209999999999994</v>
      </c>
      <c r="AM93" s="76">
        <v>7.04</v>
      </c>
      <c r="AN93" s="77">
        <v>27.591000000000001</v>
      </c>
      <c r="AO93" s="77">
        <v>26.218</v>
      </c>
      <c r="AP93" s="77">
        <v>18.257000000000001</v>
      </c>
      <c r="AQ93" s="77">
        <v>8.7579999999999991</v>
      </c>
      <c r="AR93" s="77">
        <v>2.633</v>
      </c>
      <c r="AS93" s="77">
        <v>1.508</v>
      </c>
      <c r="AT93" s="77">
        <v>2.9540000000000002</v>
      </c>
      <c r="AU93" s="77">
        <v>2.8370000000000002</v>
      </c>
      <c r="AV93" s="77">
        <v>51.283999999999999</v>
      </c>
      <c r="AW93" s="76">
        <v>1.946</v>
      </c>
      <c r="AX93" s="76">
        <v>1.601</v>
      </c>
      <c r="AY93" s="76">
        <v>1.1419999999999999</v>
      </c>
      <c r="AZ93" s="76">
        <v>0.71899999999999997</v>
      </c>
      <c r="BA93" s="76">
        <v>0.52500000000000002</v>
      </c>
      <c r="BB93" s="76">
        <v>0.33</v>
      </c>
      <c r="BC93" s="76">
        <v>0.26400000000000001</v>
      </c>
      <c r="BD93" s="76">
        <v>129.75</v>
      </c>
      <c r="BE93" s="76">
        <v>89.18</v>
      </c>
      <c r="BF93" s="76">
        <v>9</v>
      </c>
      <c r="BG93" s="76">
        <v>46.2</v>
      </c>
      <c r="BH93" s="76">
        <v>95.09</v>
      </c>
    </row>
    <row r="94" spans="1:60" x14ac:dyDescent="0.2">
      <c r="A94" s="71">
        <v>91</v>
      </c>
      <c r="B94" s="72">
        <v>285</v>
      </c>
      <c r="C94" s="73">
        <v>306.39999999999998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4">
        <v>57.79</v>
      </c>
      <c r="AC94" s="75">
        <v>3</v>
      </c>
      <c r="AD94" s="76">
        <v>0.86399999999999999</v>
      </c>
      <c r="AE94" s="76">
        <v>21.7</v>
      </c>
      <c r="AF94" s="76">
        <v>4.2</v>
      </c>
      <c r="AG94" s="76">
        <v>91.05</v>
      </c>
      <c r="AH94" s="76">
        <v>134.68</v>
      </c>
      <c r="AI94" s="76">
        <v>15.69</v>
      </c>
      <c r="AJ94" s="76">
        <v>21.76</v>
      </c>
      <c r="AK94" s="76">
        <v>45.69</v>
      </c>
      <c r="AL94" s="76">
        <v>66.209999999999994</v>
      </c>
      <c r="AM94" s="76">
        <v>7.04</v>
      </c>
      <c r="AN94" s="77">
        <v>29.628</v>
      </c>
      <c r="AO94" s="77">
        <v>28.231000000000002</v>
      </c>
      <c r="AP94" s="77">
        <v>19.87</v>
      </c>
      <c r="AQ94" s="77">
        <v>9.6300000000000008</v>
      </c>
      <c r="AR94" s="77">
        <v>2.915</v>
      </c>
      <c r="AS94" s="77">
        <v>1.641</v>
      </c>
      <c r="AT94" s="77">
        <v>3.238</v>
      </c>
      <c r="AU94" s="77">
        <v>3.1120000000000001</v>
      </c>
      <c r="AV94" s="77">
        <v>57.923000000000002</v>
      </c>
      <c r="AW94" s="76">
        <v>1.9810000000000001</v>
      </c>
      <c r="AX94" s="76">
        <v>1.63</v>
      </c>
      <c r="AY94" s="76">
        <v>1.163</v>
      </c>
      <c r="AZ94" s="76">
        <v>0.73299999999999998</v>
      </c>
      <c r="BA94" s="76">
        <v>0.53500000000000003</v>
      </c>
      <c r="BB94" s="76">
        <v>0.33600000000000002</v>
      </c>
      <c r="BC94" s="76">
        <v>0.26900000000000002</v>
      </c>
      <c r="BD94" s="76">
        <v>129.75</v>
      </c>
      <c r="BE94" s="76">
        <v>89.18</v>
      </c>
      <c r="BF94" s="76">
        <v>9</v>
      </c>
      <c r="BG94" s="76">
        <v>48.17</v>
      </c>
      <c r="BH94" s="76">
        <v>99.13</v>
      </c>
    </row>
    <row r="95" spans="1:60" x14ac:dyDescent="0.2">
      <c r="A95" s="71">
        <v>92</v>
      </c>
      <c r="B95" s="72">
        <v>285</v>
      </c>
      <c r="C95" s="73">
        <v>306.39999999999998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4">
        <v>55.07</v>
      </c>
      <c r="AC95" s="75">
        <v>3</v>
      </c>
      <c r="AD95" s="76">
        <v>0.86399999999999999</v>
      </c>
      <c r="AE95" s="76">
        <v>21.7</v>
      </c>
      <c r="AF95" s="76">
        <v>4.2</v>
      </c>
      <c r="AG95" s="76">
        <v>92.2</v>
      </c>
      <c r="AH95" s="76">
        <v>136.07</v>
      </c>
      <c r="AI95" s="76">
        <v>15.69</v>
      </c>
      <c r="AJ95" s="76">
        <v>21.76</v>
      </c>
      <c r="AK95" s="76">
        <v>45.69</v>
      </c>
      <c r="AL95" s="76">
        <v>66.209999999999994</v>
      </c>
      <c r="AM95" s="76">
        <v>7.04</v>
      </c>
      <c r="AN95" s="77">
        <v>31.734999999999999</v>
      </c>
      <c r="AO95" s="77">
        <v>30.326000000000001</v>
      </c>
      <c r="AP95" s="77">
        <v>21.585999999999999</v>
      </c>
      <c r="AQ95" s="77">
        <v>10.586</v>
      </c>
      <c r="AR95" s="77">
        <v>3.234</v>
      </c>
      <c r="AS95" s="77">
        <v>1.772</v>
      </c>
      <c r="AT95" s="77">
        <v>3.5409999999999999</v>
      </c>
      <c r="AU95" s="77">
        <v>3.41</v>
      </c>
      <c r="AV95" s="77">
        <v>65.105999999999995</v>
      </c>
      <c r="AW95" s="76">
        <v>2.016</v>
      </c>
      <c r="AX95" s="76">
        <v>1.659</v>
      </c>
      <c r="AY95" s="76">
        <v>1.1839999999999999</v>
      </c>
      <c r="AZ95" s="76">
        <v>0.746</v>
      </c>
      <c r="BA95" s="76">
        <v>0.54400000000000004</v>
      </c>
      <c r="BB95" s="76">
        <v>0.34200000000000003</v>
      </c>
      <c r="BC95" s="76">
        <v>0.27400000000000002</v>
      </c>
      <c r="BD95" s="76">
        <v>129.75</v>
      </c>
      <c r="BE95" s="76">
        <v>89.18</v>
      </c>
      <c r="BF95" s="76">
        <v>9</v>
      </c>
      <c r="BG95" s="76">
        <v>48.17</v>
      </c>
      <c r="BH95" s="76">
        <v>99.13</v>
      </c>
    </row>
    <row r="96" spans="1:60" x14ac:dyDescent="0.2">
      <c r="A96" s="71">
        <v>93</v>
      </c>
      <c r="B96" s="72">
        <v>285</v>
      </c>
      <c r="C96" s="73">
        <v>306.39999999999998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4">
        <v>52.36</v>
      </c>
      <c r="AC96" s="75">
        <v>3</v>
      </c>
      <c r="AD96" s="76">
        <v>0.86399999999999999</v>
      </c>
      <c r="AE96" s="76">
        <v>21.7</v>
      </c>
      <c r="AF96" s="76">
        <v>4.2</v>
      </c>
      <c r="AG96" s="76">
        <v>93.35</v>
      </c>
      <c r="AH96" s="76">
        <v>137.47</v>
      </c>
      <c r="AI96" s="76">
        <v>15.69</v>
      </c>
      <c r="AJ96" s="76">
        <v>21.76</v>
      </c>
      <c r="AK96" s="76">
        <v>45.69</v>
      </c>
      <c r="AL96" s="76">
        <v>66.209999999999994</v>
      </c>
      <c r="AM96" s="76">
        <v>7.04</v>
      </c>
      <c r="AN96" s="77">
        <v>33.941000000000003</v>
      </c>
      <c r="AO96" s="77">
        <v>32.526000000000003</v>
      </c>
      <c r="AP96" s="77">
        <v>23.433</v>
      </c>
      <c r="AQ96" s="77">
        <v>11.647</v>
      </c>
      <c r="AR96" s="77">
        <v>3.5979999999999999</v>
      </c>
      <c r="AS96" s="77">
        <v>1.772</v>
      </c>
      <c r="AT96" s="77">
        <v>3.8610000000000002</v>
      </c>
      <c r="AU96" s="77">
        <v>3.7360000000000002</v>
      </c>
      <c r="AV96" s="77">
        <v>73.23</v>
      </c>
      <c r="AW96" s="76">
        <v>2.052</v>
      </c>
      <c r="AX96" s="76">
        <v>1.6890000000000001</v>
      </c>
      <c r="AY96" s="76">
        <v>1.2050000000000001</v>
      </c>
      <c r="AZ96" s="76">
        <v>0.75900000000000001</v>
      </c>
      <c r="BA96" s="76">
        <v>0.55400000000000005</v>
      </c>
      <c r="BB96" s="76">
        <v>0.34799999999999998</v>
      </c>
      <c r="BC96" s="76">
        <v>0.27900000000000003</v>
      </c>
      <c r="BD96" s="76">
        <v>129.75</v>
      </c>
      <c r="BE96" s="76">
        <v>89.18</v>
      </c>
      <c r="BF96" s="76">
        <v>9</v>
      </c>
      <c r="BG96" s="76">
        <v>48.17</v>
      </c>
      <c r="BH96" s="76">
        <v>99.13</v>
      </c>
    </row>
    <row r="97" spans="1:60" x14ac:dyDescent="0.2">
      <c r="A97" s="71">
        <v>94</v>
      </c>
      <c r="B97" s="72">
        <v>285</v>
      </c>
      <c r="C97" s="73">
        <v>306.39999999999998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4">
        <v>49.99</v>
      </c>
      <c r="AC97" s="75">
        <v>3</v>
      </c>
      <c r="AD97" s="76">
        <v>0.86399999999999999</v>
      </c>
      <c r="AE97" s="76">
        <v>21.7</v>
      </c>
      <c r="AF97" s="76">
        <v>4.2</v>
      </c>
      <c r="AG97" s="76">
        <v>94.17</v>
      </c>
      <c r="AH97" s="76">
        <v>138.46</v>
      </c>
      <c r="AI97" s="76">
        <v>15.69</v>
      </c>
      <c r="AJ97" s="76">
        <v>21.76</v>
      </c>
      <c r="AK97" s="76">
        <v>45.69</v>
      </c>
      <c r="AL97" s="76">
        <v>66.209999999999994</v>
      </c>
      <c r="AM97" s="76">
        <v>7.04</v>
      </c>
      <c r="AN97" s="77">
        <v>34.786999999999999</v>
      </c>
      <c r="AO97" s="77">
        <v>33.902000000000001</v>
      </c>
      <c r="AP97" s="77">
        <v>25.411000000000001</v>
      </c>
      <c r="AQ97" s="77">
        <v>12.811999999999999</v>
      </c>
      <c r="AR97" s="77">
        <v>4.0250000000000004</v>
      </c>
      <c r="AS97" s="77">
        <v>1.772</v>
      </c>
      <c r="AT97" s="77">
        <v>4.202</v>
      </c>
      <c r="AU97" s="77">
        <v>4.0919999999999996</v>
      </c>
      <c r="AV97" s="77">
        <v>79.929000000000002</v>
      </c>
      <c r="AW97" s="76">
        <v>2.0870000000000002</v>
      </c>
      <c r="AX97" s="76">
        <v>1.718</v>
      </c>
      <c r="AY97" s="76">
        <v>1.226</v>
      </c>
      <c r="AZ97" s="76">
        <v>0.77200000000000002</v>
      </c>
      <c r="BA97" s="76">
        <v>0.56399999999999995</v>
      </c>
      <c r="BB97" s="76">
        <v>0.35399999999999998</v>
      </c>
      <c r="BC97" s="76">
        <v>0.28299999999999997</v>
      </c>
      <c r="BD97" s="76">
        <v>129.75</v>
      </c>
      <c r="BE97" s="76">
        <v>89.18</v>
      </c>
      <c r="BF97" s="76">
        <v>9</v>
      </c>
      <c r="BG97" s="76">
        <v>48.17</v>
      </c>
      <c r="BH97" s="76">
        <v>99.13</v>
      </c>
    </row>
    <row r="98" spans="1:60" x14ac:dyDescent="0.2">
      <c r="A98" s="71">
        <v>95</v>
      </c>
      <c r="B98" s="72">
        <v>285</v>
      </c>
      <c r="C98" s="73">
        <v>306.39999999999998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4">
        <v>47.63</v>
      </c>
      <c r="AC98" s="75">
        <v>3</v>
      </c>
      <c r="AD98" s="76">
        <v>0.86399999999999999</v>
      </c>
      <c r="AE98" s="76">
        <v>21.7</v>
      </c>
      <c r="AF98" s="76">
        <v>4.2</v>
      </c>
      <c r="AG98" s="76">
        <v>95</v>
      </c>
      <c r="AH98" s="76">
        <v>139.46</v>
      </c>
      <c r="AI98" s="76">
        <v>15.69</v>
      </c>
      <c r="AJ98" s="76">
        <v>21.76</v>
      </c>
      <c r="AK98" s="76">
        <v>45.69</v>
      </c>
      <c r="AL98" s="76">
        <v>66.209999999999994</v>
      </c>
      <c r="AM98" s="76">
        <v>7.04</v>
      </c>
      <c r="AN98" s="77">
        <v>34.786999999999999</v>
      </c>
      <c r="AO98" s="77">
        <v>33.902000000000001</v>
      </c>
      <c r="AP98" s="77">
        <v>27.559000000000001</v>
      </c>
      <c r="AQ98" s="77">
        <v>14.124000000000001</v>
      </c>
      <c r="AR98" s="77">
        <v>4.5270000000000001</v>
      </c>
      <c r="AS98" s="77">
        <v>1.772</v>
      </c>
      <c r="AT98" s="77">
        <v>4.5609999999999999</v>
      </c>
      <c r="AU98" s="77">
        <v>4.4790000000000001</v>
      </c>
      <c r="AV98" s="77">
        <v>79.929000000000002</v>
      </c>
      <c r="AW98" s="76">
        <v>2.1230000000000002</v>
      </c>
      <c r="AX98" s="76">
        <v>1.7470000000000001</v>
      </c>
      <c r="AY98" s="76">
        <v>1.2470000000000001</v>
      </c>
      <c r="AZ98" s="76">
        <v>0.78600000000000003</v>
      </c>
      <c r="BA98" s="76">
        <v>0.57299999999999995</v>
      </c>
      <c r="BB98" s="76">
        <v>0.36099999999999999</v>
      </c>
      <c r="BC98" s="76">
        <v>0.28799999999999998</v>
      </c>
      <c r="BD98" s="76">
        <v>129.75</v>
      </c>
      <c r="BE98" s="76">
        <v>89.18</v>
      </c>
      <c r="BF98" s="76">
        <v>9</v>
      </c>
      <c r="BG98" s="76">
        <v>48.17</v>
      </c>
      <c r="BH98" s="76">
        <v>99.13</v>
      </c>
    </row>
    <row r="99" spans="1:60" x14ac:dyDescent="0.2">
      <c r="A99" s="71">
        <v>96</v>
      </c>
      <c r="B99" s="72">
        <v>285</v>
      </c>
      <c r="C99" s="73">
        <v>306.39999999999998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4">
        <v>45.26</v>
      </c>
      <c r="AC99" s="75">
        <v>3</v>
      </c>
      <c r="AD99" s="76">
        <v>0.86399999999999999</v>
      </c>
      <c r="AE99" s="76">
        <v>21.7</v>
      </c>
      <c r="AF99" s="76">
        <v>4.2</v>
      </c>
      <c r="AG99" s="76">
        <v>95.83</v>
      </c>
      <c r="AH99" s="76">
        <v>140.46</v>
      </c>
      <c r="AI99" s="76">
        <v>15.69</v>
      </c>
      <c r="AJ99" s="76">
        <v>21.76</v>
      </c>
      <c r="AK99" s="76">
        <v>45.69</v>
      </c>
      <c r="AL99" s="76">
        <v>66.209999999999994</v>
      </c>
      <c r="AM99" s="76">
        <v>7.04</v>
      </c>
      <c r="AN99" s="77">
        <v>34.786999999999999</v>
      </c>
      <c r="AO99" s="77">
        <v>33.902000000000001</v>
      </c>
      <c r="AP99" s="77">
        <v>28.425999999999998</v>
      </c>
      <c r="AQ99" s="77">
        <v>15.58</v>
      </c>
      <c r="AR99" s="77">
        <v>5.0869999999999997</v>
      </c>
      <c r="AS99" s="77">
        <v>1.772</v>
      </c>
      <c r="AT99" s="77">
        <v>4.819</v>
      </c>
      <c r="AU99" s="77">
        <v>4.9059999999999997</v>
      </c>
      <c r="AV99" s="77">
        <v>79.929000000000002</v>
      </c>
      <c r="AW99" s="76">
        <v>2.1589999999999998</v>
      </c>
      <c r="AX99" s="76">
        <v>1.7769999999999999</v>
      </c>
      <c r="AY99" s="76">
        <v>1.268</v>
      </c>
      <c r="AZ99" s="76">
        <v>0.79900000000000004</v>
      </c>
      <c r="BA99" s="76">
        <v>0.58299999999999996</v>
      </c>
      <c r="BB99" s="76">
        <v>0.36699999999999999</v>
      </c>
      <c r="BC99" s="76">
        <v>0.29299999999999998</v>
      </c>
      <c r="BD99" s="76">
        <v>129.75</v>
      </c>
      <c r="BE99" s="76">
        <v>89.18</v>
      </c>
      <c r="BF99" s="76">
        <v>9</v>
      </c>
      <c r="BG99" s="76">
        <v>49.77</v>
      </c>
      <c r="BH99" s="76">
        <v>102.4</v>
      </c>
    </row>
    <row r="100" spans="1:60" x14ac:dyDescent="0.2">
      <c r="A100" s="71">
        <v>97</v>
      </c>
      <c r="B100" s="72">
        <v>285</v>
      </c>
      <c r="C100" s="73">
        <v>306.39999999999998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4">
        <v>42.89</v>
      </c>
      <c r="AC100" s="75">
        <v>3</v>
      </c>
      <c r="AD100" s="76">
        <v>0.86399999999999999</v>
      </c>
      <c r="AE100" s="76">
        <v>21.7</v>
      </c>
      <c r="AF100" s="76">
        <v>4.2</v>
      </c>
      <c r="AG100" s="76">
        <v>96.65</v>
      </c>
      <c r="AH100" s="76">
        <v>141.44999999999999</v>
      </c>
      <c r="AI100" s="76">
        <v>15.69</v>
      </c>
      <c r="AJ100" s="76">
        <v>21.76</v>
      </c>
      <c r="AK100" s="76">
        <v>45.69</v>
      </c>
      <c r="AL100" s="76">
        <v>66.209999999999994</v>
      </c>
      <c r="AM100" s="76">
        <v>7.04</v>
      </c>
      <c r="AN100" s="77">
        <v>34.786999999999999</v>
      </c>
      <c r="AO100" s="77">
        <v>33.902000000000001</v>
      </c>
      <c r="AP100" s="77">
        <v>28.425999999999998</v>
      </c>
      <c r="AQ100" s="77">
        <v>15.695</v>
      </c>
      <c r="AR100" s="77">
        <v>5.3920000000000003</v>
      </c>
      <c r="AS100" s="77">
        <v>1.772</v>
      </c>
      <c r="AT100" s="77">
        <v>4.819</v>
      </c>
      <c r="AU100" s="77">
        <v>4.9400000000000004</v>
      </c>
      <c r="AV100" s="77">
        <v>79.929000000000002</v>
      </c>
      <c r="AW100" s="76">
        <v>2.1949999999999998</v>
      </c>
      <c r="AX100" s="76">
        <v>1.8069999999999999</v>
      </c>
      <c r="AY100" s="76">
        <v>1.29</v>
      </c>
      <c r="AZ100" s="76">
        <v>0.81200000000000006</v>
      </c>
      <c r="BA100" s="76">
        <v>0.59299999999999997</v>
      </c>
      <c r="BB100" s="76">
        <v>0.373</v>
      </c>
      <c r="BC100" s="76">
        <v>0.29799999999999999</v>
      </c>
      <c r="BD100" s="76">
        <v>129.75</v>
      </c>
      <c r="BE100" s="76">
        <v>89.18</v>
      </c>
      <c r="BF100" s="76">
        <v>9</v>
      </c>
      <c r="BG100" s="76">
        <v>49.77</v>
      </c>
      <c r="BH100" s="76">
        <v>102.4</v>
      </c>
    </row>
    <row r="101" spans="1:60" x14ac:dyDescent="0.2">
      <c r="A101" s="71">
        <v>98</v>
      </c>
      <c r="B101" s="72">
        <v>285</v>
      </c>
      <c r="C101" s="73">
        <v>306.39999999999998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4">
        <v>40.53</v>
      </c>
      <c r="AC101" s="75">
        <v>3</v>
      </c>
      <c r="AD101" s="76">
        <v>0.86399999999999999</v>
      </c>
      <c r="AE101" s="76">
        <v>21.7</v>
      </c>
      <c r="AF101" s="76">
        <v>4.2</v>
      </c>
      <c r="AG101" s="76">
        <v>97.48</v>
      </c>
      <c r="AH101" s="76">
        <v>142.44999999999999</v>
      </c>
      <c r="AI101" s="76">
        <v>15.69</v>
      </c>
      <c r="AJ101" s="76">
        <v>21.76</v>
      </c>
      <c r="AK101" s="76">
        <v>45.69</v>
      </c>
      <c r="AL101" s="76">
        <v>66.209999999999994</v>
      </c>
      <c r="AM101" s="76">
        <v>7.04</v>
      </c>
      <c r="AN101" s="77">
        <v>34.786999999999999</v>
      </c>
      <c r="AO101" s="77">
        <v>33.902000000000001</v>
      </c>
      <c r="AP101" s="77">
        <v>28.425999999999998</v>
      </c>
      <c r="AQ101" s="77">
        <v>15.695</v>
      </c>
      <c r="AR101" s="77">
        <v>5.3920000000000003</v>
      </c>
      <c r="AS101" s="77">
        <v>1.772</v>
      </c>
      <c r="AT101" s="77">
        <v>4.819</v>
      </c>
      <c r="AU101" s="77">
        <v>4.9400000000000004</v>
      </c>
      <c r="AV101" s="77">
        <v>79.929000000000002</v>
      </c>
      <c r="AW101" s="76">
        <v>2.2309999999999999</v>
      </c>
      <c r="AX101" s="76">
        <v>1.8360000000000001</v>
      </c>
      <c r="AY101" s="76">
        <v>1.3109999999999999</v>
      </c>
      <c r="AZ101" s="76">
        <v>0.82599999999999996</v>
      </c>
      <c r="BA101" s="76">
        <v>0.60299999999999998</v>
      </c>
      <c r="BB101" s="76">
        <v>0.379</v>
      </c>
      <c r="BC101" s="76">
        <v>0.30299999999999999</v>
      </c>
      <c r="BD101" s="76">
        <v>129.75</v>
      </c>
      <c r="BE101" s="76">
        <v>89.18</v>
      </c>
      <c r="BF101" s="76">
        <v>9</v>
      </c>
      <c r="BG101" s="76">
        <v>49.77</v>
      </c>
      <c r="BH101" s="76">
        <v>102.4</v>
      </c>
    </row>
    <row r="102" spans="1:60" x14ac:dyDescent="0.2">
      <c r="A102" s="71">
        <v>99</v>
      </c>
      <c r="B102" s="72">
        <v>285</v>
      </c>
      <c r="C102" s="73">
        <v>306.39999999999998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4">
        <v>38.159999999999997</v>
      </c>
      <c r="AC102" s="75">
        <v>3</v>
      </c>
      <c r="AD102" s="76">
        <v>0.86399999999999999</v>
      </c>
      <c r="AE102" s="76">
        <v>21.7</v>
      </c>
      <c r="AF102" s="76">
        <v>4.2</v>
      </c>
      <c r="AG102" s="76">
        <v>98.31</v>
      </c>
      <c r="AH102" s="76">
        <v>143.44</v>
      </c>
      <c r="AI102" s="76">
        <v>15.69</v>
      </c>
      <c r="AJ102" s="76">
        <v>21.76</v>
      </c>
      <c r="AK102" s="76">
        <v>45.69</v>
      </c>
      <c r="AL102" s="76">
        <v>66.209999999999994</v>
      </c>
      <c r="AM102" s="76">
        <v>7.04</v>
      </c>
      <c r="AN102" s="77">
        <v>34.786999999999999</v>
      </c>
      <c r="AO102" s="77">
        <v>33.902000000000001</v>
      </c>
      <c r="AP102" s="77">
        <v>28.425999999999998</v>
      </c>
      <c r="AQ102" s="77">
        <v>15.695</v>
      </c>
      <c r="AR102" s="77">
        <v>5.3920000000000003</v>
      </c>
      <c r="AS102" s="77">
        <v>1.772</v>
      </c>
      <c r="AT102" s="77">
        <v>4.819</v>
      </c>
      <c r="AU102" s="77">
        <v>4.9400000000000004</v>
      </c>
      <c r="AV102" s="77">
        <v>79.929000000000002</v>
      </c>
      <c r="AW102" s="76">
        <v>2.2669999999999999</v>
      </c>
      <c r="AX102" s="76">
        <v>1.8660000000000001</v>
      </c>
      <c r="AY102" s="76">
        <v>1.3320000000000001</v>
      </c>
      <c r="AZ102" s="76">
        <v>0.83899999999999997</v>
      </c>
      <c r="BA102" s="76">
        <v>0.61299999999999999</v>
      </c>
      <c r="BB102" s="76">
        <v>0.38500000000000001</v>
      </c>
      <c r="BC102" s="76">
        <v>0.308</v>
      </c>
      <c r="BD102" s="76">
        <v>129.75</v>
      </c>
      <c r="BE102" s="76">
        <v>89.18</v>
      </c>
      <c r="BF102" s="76">
        <v>9</v>
      </c>
      <c r="BG102" s="76">
        <v>49.77</v>
      </c>
      <c r="BH102" s="76">
        <v>102.4</v>
      </c>
    </row>
    <row r="103" spans="1:60" x14ac:dyDescent="0.2">
      <c r="A103" s="71">
        <v>100</v>
      </c>
      <c r="B103" s="72">
        <v>285</v>
      </c>
      <c r="C103" s="73">
        <v>306.39999999999998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4">
        <v>35.799999999999997</v>
      </c>
      <c r="AC103" s="75">
        <v>3</v>
      </c>
      <c r="AD103" s="76">
        <v>0.86399999999999999</v>
      </c>
      <c r="AE103" s="76">
        <v>21.7</v>
      </c>
      <c r="AF103" s="76">
        <v>4.2</v>
      </c>
      <c r="AG103" s="76">
        <v>99.13</v>
      </c>
      <c r="AH103" s="76">
        <v>144.44</v>
      </c>
      <c r="AI103" s="76">
        <v>15.69</v>
      </c>
      <c r="AJ103" s="76">
        <v>21.76</v>
      </c>
      <c r="AK103" s="76">
        <v>45.69</v>
      </c>
      <c r="AL103" s="76">
        <v>66.209999999999994</v>
      </c>
      <c r="AM103" s="76">
        <v>7.04</v>
      </c>
      <c r="AN103" s="77">
        <v>34.786999999999999</v>
      </c>
      <c r="AO103" s="77">
        <v>33.902000000000001</v>
      </c>
      <c r="AP103" s="77">
        <v>28.425999999999998</v>
      </c>
      <c r="AQ103" s="77">
        <v>15.695</v>
      </c>
      <c r="AR103" s="77">
        <v>5.3920000000000003</v>
      </c>
      <c r="AS103" s="77">
        <v>1.772</v>
      </c>
      <c r="AT103" s="77">
        <v>4.819</v>
      </c>
      <c r="AU103" s="77">
        <v>4.9400000000000004</v>
      </c>
      <c r="AV103" s="77">
        <v>79.929000000000002</v>
      </c>
      <c r="AW103" s="76">
        <v>2.3029999999999999</v>
      </c>
      <c r="AX103" s="76">
        <v>1.8959999999999999</v>
      </c>
      <c r="AY103" s="76">
        <v>1.3540000000000001</v>
      </c>
      <c r="AZ103" s="76">
        <v>0.85299999999999998</v>
      </c>
      <c r="BA103" s="76">
        <v>0.623</v>
      </c>
      <c r="BB103" s="76">
        <v>0.39200000000000002</v>
      </c>
      <c r="BC103" s="76">
        <v>0.313</v>
      </c>
      <c r="BD103" s="76">
        <v>129.75</v>
      </c>
      <c r="BE103" s="76">
        <v>89.18</v>
      </c>
      <c r="BF103" s="76">
        <v>9</v>
      </c>
      <c r="BG103" s="76">
        <v>49.77</v>
      </c>
      <c r="BH103" s="76">
        <v>102.4</v>
      </c>
    </row>
    <row r="104" spans="1:60" x14ac:dyDescent="0.2">
      <c r="A104" s="71">
        <v>101</v>
      </c>
      <c r="B104" s="72">
        <v>285</v>
      </c>
      <c r="C104" s="73">
        <v>306.39999999999998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4">
        <v>33.43</v>
      </c>
      <c r="AC104" s="75">
        <v>3</v>
      </c>
      <c r="AD104" s="76">
        <v>0.86399999999999999</v>
      </c>
      <c r="AE104" s="76">
        <v>21.7</v>
      </c>
      <c r="AF104" s="76">
        <v>4.2</v>
      </c>
      <c r="AG104" s="76">
        <v>99.96</v>
      </c>
      <c r="AH104" s="76">
        <v>145.44</v>
      </c>
      <c r="AI104" s="76">
        <v>15.69</v>
      </c>
      <c r="AJ104" s="76">
        <v>21.76</v>
      </c>
      <c r="AK104" s="76">
        <v>45.69</v>
      </c>
      <c r="AL104" s="76">
        <v>66.209999999999994</v>
      </c>
      <c r="AM104" s="76">
        <v>7.04</v>
      </c>
      <c r="AN104" s="77">
        <v>34.786999999999999</v>
      </c>
      <c r="AO104" s="77">
        <v>33.902000000000001</v>
      </c>
      <c r="AP104" s="77">
        <v>28.425999999999998</v>
      </c>
      <c r="AQ104" s="77">
        <v>15.695</v>
      </c>
      <c r="AR104" s="77">
        <v>5.3920000000000003</v>
      </c>
      <c r="AS104" s="77">
        <v>1.772</v>
      </c>
      <c r="AT104" s="77">
        <v>4.819</v>
      </c>
      <c r="AU104" s="77">
        <v>4.9400000000000004</v>
      </c>
      <c r="AV104" s="77">
        <v>79.929000000000002</v>
      </c>
      <c r="AW104" s="76">
        <v>2.339</v>
      </c>
      <c r="AX104" s="76">
        <v>1.9259999999999999</v>
      </c>
      <c r="AY104" s="76">
        <v>1.375</v>
      </c>
      <c r="AZ104" s="76">
        <v>0.86599999999999999</v>
      </c>
      <c r="BA104" s="76">
        <v>0.63200000000000001</v>
      </c>
      <c r="BB104" s="76">
        <v>0.39800000000000002</v>
      </c>
      <c r="BC104" s="76">
        <v>0.318</v>
      </c>
      <c r="BD104" s="76">
        <v>129.75</v>
      </c>
      <c r="BE104" s="76">
        <v>89.18</v>
      </c>
      <c r="BF104" s="76">
        <v>9</v>
      </c>
      <c r="BG104" s="76">
        <v>49.77</v>
      </c>
      <c r="BH104" s="76">
        <v>102.4</v>
      </c>
    </row>
    <row r="105" spans="1:60" x14ac:dyDescent="0.2">
      <c r="A105" s="71">
        <v>102</v>
      </c>
      <c r="B105" s="72">
        <v>285</v>
      </c>
      <c r="C105" s="73">
        <v>306.39999999999998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4">
        <v>31.07</v>
      </c>
      <c r="AC105" s="75">
        <v>3</v>
      </c>
      <c r="AD105" s="76">
        <v>0.86399999999999999</v>
      </c>
      <c r="AE105" s="76">
        <v>21.7</v>
      </c>
      <c r="AF105" s="76">
        <v>4.2</v>
      </c>
      <c r="AG105" s="76">
        <v>100.79</v>
      </c>
      <c r="AH105" s="76">
        <v>146.43</v>
      </c>
      <c r="AI105" s="76">
        <v>15.69</v>
      </c>
      <c r="AJ105" s="76">
        <v>21.76</v>
      </c>
      <c r="AK105" s="76">
        <v>45.69</v>
      </c>
      <c r="AL105" s="76">
        <v>66.209999999999994</v>
      </c>
      <c r="AM105" s="76">
        <v>7.04</v>
      </c>
      <c r="AN105" s="77">
        <v>34.786999999999999</v>
      </c>
      <c r="AO105" s="77">
        <v>33.902000000000001</v>
      </c>
      <c r="AP105" s="77">
        <v>28.425999999999998</v>
      </c>
      <c r="AQ105" s="77">
        <v>15.695</v>
      </c>
      <c r="AR105" s="77">
        <v>5.3920000000000003</v>
      </c>
      <c r="AS105" s="77">
        <v>1.772</v>
      </c>
      <c r="AT105" s="77">
        <v>4.819</v>
      </c>
      <c r="AU105" s="77">
        <v>4.9400000000000004</v>
      </c>
      <c r="AV105" s="77">
        <v>79.929000000000002</v>
      </c>
      <c r="AW105" s="76">
        <v>2.3730000000000002</v>
      </c>
      <c r="AX105" s="76">
        <v>1.954</v>
      </c>
      <c r="AY105" s="76">
        <v>1.395</v>
      </c>
      <c r="AZ105" s="76">
        <v>0.879</v>
      </c>
      <c r="BA105" s="76">
        <v>0.64200000000000002</v>
      </c>
      <c r="BB105" s="76">
        <v>0.40400000000000003</v>
      </c>
      <c r="BC105" s="76">
        <v>0.32300000000000001</v>
      </c>
      <c r="BD105" s="76">
        <v>129.75</v>
      </c>
      <c r="BE105" s="76">
        <v>89.18</v>
      </c>
      <c r="BF105" s="76">
        <v>9</v>
      </c>
      <c r="BG105" s="76">
        <v>49.77</v>
      </c>
      <c r="BH105" s="76">
        <v>102.4</v>
      </c>
    </row>
    <row r="106" spans="1:60" x14ac:dyDescent="0.2">
      <c r="A106" s="71">
        <v>103</v>
      </c>
      <c r="B106" s="72">
        <v>285</v>
      </c>
      <c r="C106" s="73">
        <v>306.39999999999998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4">
        <v>28.7</v>
      </c>
      <c r="AC106" s="75">
        <v>3</v>
      </c>
      <c r="AD106" s="76">
        <v>0.86399999999999999</v>
      </c>
      <c r="AE106" s="76">
        <v>21.7</v>
      </c>
      <c r="AF106" s="76">
        <v>4.2</v>
      </c>
      <c r="AG106" s="76">
        <v>101.61</v>
      </c>
      <c r="AH106" s="76">
        <v>147.43</v>
      </c>
      <c r="AI106" s="76">
        <v>15.69</v>
      </c>
      <c r="AJ106" s="76">
        <v>21.76</v>
      </c>
      <c r="AK106" s="76">
        <v>45.69</v>
      </c>
      <c r="AL106" s="76">
        <v>66.209999999999994</v>
      </c>
      <c r="AM106" s="76">
        <v>7.04</v>
      </c>
      <c r="AN106" s="77">
        <v>34.786999999999999</v>
      </c>
      <c r="AO106" s="77">
        <v>33.902000000000001</v>
      </c>
      <c r="AP106" s="77">
        <v>28.425999999999998</v>
      </c>
      <c r="AQ106" s="77">
        <v>15.695</v>
      </c>
      <c r="AR106" s="77">
        <v>5.3920000000000003</v>
      </c>
      <c r="AS106" s="77">
        <v>1.772</v>
      </c>
      <c r="AT106" s="77">
        <v>4.819</v>
      </c>
      <c r="AU106" s="77">
        <v>4.9400000000000004</v>
      </c>
      <c r="AV106" s="77">
        <v>79.929000000000002</v>
      </c>
      <c r="AW106" s="76">
        <v>2.403</v>
      </c>
      <c r="AX106" s="76">
        <v>1.9790000000000001</v>
      </c>
      <c r="AY106" s="76">
        <v>1.413</v>
      </c>
      <c r="AZ106" s="76">
        <v>0.89</v>
      </c>
      <c r="BA106" s="76">
        <v>0.65</v>
      </c>
      <c r="BB106" s="76">
        <v>0.40899999999999997</v>
      </c>
      <c r="BC106" s="76">
        <v>0.32700000000000001</v>
      </c>
      <c r="BD106" s="76">
        <v>129.75</v>
      </c>
      <c r="BE106" s="76">
        <v>89.18</v>
      </c>
      <c r="BF106" s="76">
        <v>9</v>
      </c>
      <c r="BG106" s="76">
        <v>49.77</v>
      </c>
      <c r="BH106" s="76">
        <v>102.4</v>
      </c>
    </row>
    <row r="107" spans="1:60" x14ac:dyDescent="0.2">
      <c r="A107" s="71">
        <v>104</v>
      </c>
      <c r="B107" s="72">
        <v>285</v>
      </c>
      <c r="C107" s="73">
        <v>306.39999999999998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4">
        <v>28.7</v>
      </c>
      <c r="AC107" s="75">
        <v>3</v>
      </c>
      <c r="AD107" s="76">
        <v>0.86399999999999999</v>
      </c>
      <c r="AE107" s="76">
        <v>21.7</v>
      </c>
      <c r="AF107" s="76">
        <v>4.2</v>
      </c>
      <c r="AG107" s="76">
        <v>101.61</v>
      </c>
      <c r="AH107" s="76">
        <v>147.43</v>
      </c>
      <c r="AI107" s="76">
        <v>15.69</v>
      </c>
      <c r="AJ107" s="76">
        <v>21.76</v>
      </c>
      <c r="AK107" s="76">
        <v>45.69</v>
      </c>
      <c r="AL107" s="76">
        <v>66.209999999999994</v>
      </c>
      <c r="AM107" s="76">
        <v>7.04</v>
      </c>
      <c r="AN107" s="77">
        <v>34.786999999999999</v>
      </c>
      <c r="AO107" s="77">
        <v>33.902000000000001</v>
      </c>
      <c r="AP107" s="77">
        <v>28.425999999999998</v>
      </c>
      <c r="AQ107" s="77">
        <v>15.695</v>
      </c>
      <c r="AR107" s="77">
        <v>5.3920000000000003</v>
      </c>
      <c r="AS107" s="77">
        <v>1.772</v>
      </c>
      <c r="AT107" s="77">
        <v>4.819</v>
      </c>
      <c r="AU107" s="77">
        <v>4.9400000000000004</v>
      </c>
      <c r="AV107" s="77">
        <v>79.929000000000002</v>
      </c>
      <c r="AW107" s="76">
        <v>2.403</v>
      </c>
      <c r="AX107" s="76">
        <v>1.9790000000000001</v>
      </c>
      <c r="AY107" s="76">
        <v>1.413</v>
      </c>
      <c r="AZ107" s="76">
        <v>0.89</v>
      </c>
      <c r="BA107" s="76">
        <v>0.65</v>
      </c>
      <c r="BB107" s="76">
        <v>0.40899999999999997</v>
      </c>
      <c r="BC107" s="76">
        <v>0.32700000000000001</v>
      </c>
      <c r="BD107" s="76">
        <v>129.75</v>
      </c>
      <c r="BE107" s="76">
        <v>89.18</v>
      </c>
      <c r="BF107" s="76">
        <v>9</v>
      </c>
      <c r="BG107" s="76">
        <v>49.77</v>
      </c>
      <c r="BH107" s="76">
        <v>102.4</v>
      </c>
    </row>
    <row r="108" spans="1:60" x14ac:dyDescent="0.2">
      <c r="A108" s="71">
        <v>105</v>
      </c>
      <c r="B108" s="72">
        <v>285</v>
      </c>
      <c r="C108" s="73">
        <v>306.39999999999998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4">
        <v>28.7</v>
      </c>
      <c r="AC108" s="75">
        <v>3</v>
      </c>
      <c r="AD108" s="76">
        <v>0.86399999999999999</v>
      </c>
      <c r="AE108" s="76">
        <v>21.7</v>
      </c>
      <c r="AF108" s="76">
        <v>4.2</v>
      </c>
      <c r="AG108" s="76">
        <v>101.61</v>
      </c>
      <c r="AH108" s="76">
        <v>147.43</v>
      </c>
      <c r="AI108" s="76">
        <v>15.69</v>
      </c>
      <c r="AJ108" s="76">
        <v>21.76</v>
      </c>
      <c r="AK108" s="76">
        <v>45.69</v>
      </c>
      <c r="AL108" s="76">
        <v>66.209999999999994</v>
      </c>
      <c r="AM108" s="76">
        <v>7.04</v>
      </c>
      <c r="AN108" s="77">
        <v>34.786999999999999</v>
      </c>
      <c r="AO108" s="77">
        <v>33.902000000000001</v>
      </c>
      <c r="AP108" s="77">
        <v>28.425999999999998</v>
      </c>
      <c r="AQ108" s="77">
        <v>15.695</v>
      </c>
      <c r="AR108" s="77">
        <v>5.3920000000000003</v>
      </c>
      <c r="AS108" s="77">
        <v>1.772</v>
      </c>
      <c r="AT108" s="77">
        <v>4.819</v>
      </c>
      <c r="AU108" s="77">
        <v>4.9400000000000004</v>
      </c>
      <c r="AV108" s="77">
        <v>79.929000000000002</v>
      </c>
      <c r="AW108" s="76">
        <v>2.403</v>
      </c>
      <c r="AX108" s="76">
        <v>1.9790000000000001</v>
      </c>
      <c r="AY108" s="76">
        <v>1.413</v>
      </c>
      <c r="AZ108" s="76">
        <v>0.89</v>
      </c>
      <c r="BA108" s="76">
        <v>0.65</v>
      </c>
      <c r="BB108" s="76">
        <v>0.40899999999999997</v>
      </c>
      <c r="BC108" s="76">
        <v>0.32700000000000001</v>
      </c>
      <c r="BD108" s="76">
        <v>129.75</v>
      </c>
      <c r="BE108" s="76">
        <v>89.18</v>
      </c>
      <c r="BF108" s="76">
        <v>9</v>
      </c>
      <c r="BG108" s="76">
        <v>49.77</v>
      </c>
      <c r="BH108" s="76">
        <v>102.4</v>
      </c>
    </row>
    <row r="109" spans="1:60" x14ac:dyDescent="0.2">
      <c r="A109" s="71">
        <v>106</v>
      </c>
      <c r="B109" s="72">
        <v>285</v>
      </c>
      <c r="C109" s="73">
        <v>306.39999999999998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4">
        <v>28.7</v>
      </c>
      <c r="AC109" s="75">
        <v>3</v>
      </c>
      <c r="AD109" s="76">
        <v>0.86399999999999999</v>
      </c>
      <c r="AE109" s="76">
        <v>21.7</v>
      </c>
      <c r="AF109" s="76">
        <v>4.2</v>
      </c>
      <c r="AG109" s="76">
        <v>101.61</v>
      </c>
      <c r="AH109" s="76">
        <v>147.43</v>
      </c>
      <c r="AI109" s="76">
        <v>15.69</v>
      </c>
      <c r="AJ109" s="76">
        <v>21.76</v>
      </c>
      <c r="AK109" s="76">
        <v>45.69</v>
      </c>
      <c r="AL109" s="76">
        <v>66.209999999999994</v>
      </c>
      <c r="AM109" s="76">
        <v>7.04</v>
      </c>
      <c r="AN109" s="77">
        <v>34.786999999999999</v>
      </c>
      <c r="AO109" s="77">
        <v>33.902000000000001</v>
      </c>
      <c r="AP109" s="77">
        <v>28.425999999999998</v>
      </c>
      <c r="AQ109" s="77">
        <v>15.695</v>
      </c>
      <c r="AR109" s="77">
        <v>5.3920000000000003</v>
      </c>
      <c r="AS109" s="77">
        <v>1.772</v>
      </c>
      <c r="AT109" s="77">
        <v>4.819</v>
      </c>
      <c r="AU109" s="77">
        <v>4.9400000000000004</v>
      </c>
      <c r="AV109" s="77">
        <v>79.929000000000002</v>
      </c>
      <c r="AW109" s="76">
        <v>2.403</v>
      </c>
      <c r="AX109" s="76">
        <v>1.9790000000000001</v>
      </c>
      <c r="AY109" s="76">
        <v>1.413</v>
      </c>
      <c r="AZ109" s="76">
        <v>0.89</v>
      </c>
      <c r="BA109" s="76">
        <v>0.65</v>
      </c>
      <c r="BB109" s="76">
        <v>0.40899999999999997</v>
      </c>
      <c r="BC109" s="76">
        <v>0.32700000000000001</v>
      </c>
      <c r="BD109" s="76">
        <v>129.75</v>
      </c>
      <c r="BE109" s="76">
        <v>89.18</v>
      </c>
      <c r="BF109" s="76">
        <v>9</v>
      </c>
      <c r="BG109" s="76">
        <v>49.77</v>
      </c>
      <c r="BH109" s="76">
        <v>102.4</v>
      </c>
    </row>
    <row r="110" spans="1:60" x14ac:dyDescent="0.2">
      <c r="A110" s="71">
        <v>107</v>
      </c>
      <c r="B110" s="72">
        <v>285</v>
      </c>
      <c r="C110" s="73">
        <v>306.39999999999998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4">
        <v>28.7</v>
      </c>
      <c r="AC110" s="75">
        <v>3</v>
      </c>
      <c r="AD110" s="76">
        <v>0.86399999999999999</v>
      </c>
      <c r="AE110" s="76">
        <v>21.7</v>
      </c>
      <c r="AF110" s="76">
        <v>4.2</v>
      </c>
      <c r="AG110" s="76">
        <v>101.61</v>
      </c>
      <c r="AH110" s="76">
        <v>147.43</v>
      </c>
      <c r="AI110" s="76">
        <v>15.69</v>
      </c>
      <c r="AJ110" s="76">
        <v>21.76</v>
      </c>
      <c r="AK110" s="76">
        <v>45.69</v>
      </c>
      <c r="AL110" s="76">
        <v>66.209999999999994</v>
      </c>
      <c r="AM110" s="76">
        <v>7.04</v>
      </c>
      <c r="AN110" s="77">
        <v>34.786999999999999</v>
      </c>
      <c r="AO110" s="77">
        <v>33.902000000000001</v>
      </c>
      <c r="AP110" s="77">
        <v>28.425999999999998</v>
      </c>
      <c r="AQ110" s="77">
        <v>15.695</v>
      </c>
      <c r="AR110" s="77">
        <v>5.3920000000000003</v>
      </c>
      <c r="AS110" s="77">
        <v>1.772</v>
      </c>
      <c r="AT110" s="77">
        <v>4.819</v>
      </c>
      <c r="AU110" s="77">
        <v>4.9400000000000004</v>
      </c>
      <c r="AV110" s="77">
        <v>79.929000000000002</v>
      </c>
      <c r="AW110" s="76">
        <v>2.403</v>
      </c>
      <c r="AX110" s="76">
        <v>1.9790000000000001</v>
      </c>
      <c r="AY110" s="76">
        <v>1.413</v>
      </c>
      <c r="AZ110" s="76">
        <v>0.89</v>
      </c>
      <c r="BA110" s="76">
        <v>0.65</v>
      </c>
      <c r="BB110" s="76">
        <v>0.40899999999999997</v>
      </c>
      <c r="BC110" s="76">
        <v>0.32700000000000001</v>
      </c>
      <c r="BD110" s="76">
        <v>129.75</v>
      </c>
      <c r="BE110" s="76">
        <v>89.18</v>
      </c>
      <c r="BF110" s="76">
        <v>9</v>
      </c>
      <c r="BG110" s="76">
        <v>49.77</v>
      </c>
      <c r="BH110" s="76">
        <v>102.4</v>
      </c>
    </row>
    <row r="111" spans="1:60" x14ac:dyDescent="0.2">
      <c r="A111" s="71">
        <v>108</v>
      </c>
      <c r="B111" s="72">
        <v>285</v>
      </c>
      <c r="C111" s="73">
        <v>306.39999999999998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4">
        <v>28.7</v>
      </c>
      <c r="AC111" s="75">
        <v>3</v>
      </c>
      <c r="AD111" s="76">
        <v>0.86399999999999999</v>
      </c>
      <c r="AE111" s="76">
        <v>21.7</v>
      </c>
      <c r="AF111" s="76">
        <v>4.2</v>
      </c>
      <c r="AG111" s="76">
        <v>101.61</v>
      </c>
      <c r="AH111" s="76">
        <v>147.43</v>
      </c>
      <c r="AI111" s="76">
        <v>15.69</v>
      </c>
      <c r="AJ111" s="76">
        <v>21.76</v>
      </c>
      <c r="AK111" s="76">
        <v>45.69</v>
      </c>
      <c r="AL111" s="76">
        <v>66.209999999999994</v>
      </c>
      <c r="AM111" s="76">
        <v>7.04</v>
      </c>
      <c r="AN111" s="77">
        <v>34.786999999999999</v>
      </c>
      <c r="AO111" s="77">
        <v>33.902000000000001</v>
      </c>
      <c r="AP111" s="77">
        <v>28.425999999999998</v>
      </c>
      <c r="AQ111" s="77">
        <v>15.695</v>
      </c>
      <c r="AR111" s="77">
        <v>5.3920000000000003</v>
      </c>
      <c r="AS111" s="77">
        <v>1.772</v>
      </c>
      <c r="AT111" s="77">
        <v>4.819</v>
      </c>
      <c r="AU111" s="77">
        <v>4.9400000000000004</v>
      </c>
      <c r="AV111" s="77">
        <v>79.929000000000002</v>
      </c>
      <c r="AW111" s="76">
        <v>2.403</v>
      </c>
      <c r="AX111" s="76">
        <v>1.9790000000000001</v>
      </c>
      <c r="AY111" s="76">
        <v>1.413</v>
      </c>
      <c r="AZ111" s="76">
        <v>0.89</v>
      </c>
      <c r="BA111" s="76">
        <v>0.65</v>
      </c>
      <c r="BB111" s="76">
        <v>0.40899999999999997</v>
      </c>
      <c r="BC111" s="76">
        <v>0.32700000000000001</v>
      </c>
      <c r="BD111" s="76">
        <v>129.75</v>
      </c>
      <c r="BE111" s="76">
        <v>89.18</v>
      </c>
      <c r="BF111" s="76">
        <v>9</v>
      </c>
      <c r="BG111" s="76">
        <v>49.77</v>
      </c>
      <c r="BH111" s="76">
        <v>102.4</v>
      </c>
    </row>
    <row r="112" spans="1:60" x14ac:dyDescent="0.2">
      <c r="A112" s="71">
        <v>109</v>
      </c>
      <c r="B112" s="72">
        <v>285</v>
      </c>
      <c r="C112" s="73">
        <v>306.39999999999998</v>
      </c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4">
        <v>28.7</v>
      </c>
      <c r="AC112" s="75">
        <v>3</v>
      </c>
      <c r="AD112" s="76">
        <v>0.86399999999999999</v>
      </c>
      <c r="AE112" s="76">
        <v>21.7</v>
      </c>
      <c r="AF112" s="76">
        <v>4.2</v>
      </c>
      <c r="AG112" s="76">
        <v>101.61</v>
      </c>
      <c r="AH112" s="76">
        <v>147.43</v>
      </c>
      <c r="AI112" s="76">
        <v>15.69</v>
      </c>
      <c r="AJ112" s="76">
        <v>21.76</v>
      </c>
      <c r="AK112" s="76">
        <v>45.69</v>
      </c>
      <c r="AL112" s="76">
        <v>66.209999999999994</v>
      </c>
      <c r="AM112" s="76">
        <v>7.04</v>
      </c>
      <c r="AN112" s="77">
        <v>34.786999999999999</v>
      </c>
      <c r="AO112" s="77">
        <v>33.902000000000001</v>
      </c>
      <c r="AP112" s="77">
        <v>28.425999999999998</v>
      </c>
      <c r="AQ112" s="77">
        <v>15.695</v>
      </c>
      <c r="AR112" s="77">
        <v>5.3920000000000003</v>
      </c>
      <c r="AS112" s="77">
        <v>1.772</v>
      </c>
      <c r="AT112" s="77">
        <v>4.819</v>
      </c>
      <c r="AU112" s="77">
        <v>4.9400000000000004</v>
      </c>
      <c r="AV112" s="77">
        <v>79.929000000000002</v>
      </c>
      <c r="AW112" s="76">
        <v>2.403</v>
      </c>
      <c r="AX112" s="76">
        <v>1.9790000000000001</v>
      </c>
      <c r="AY112" s="76">
        <v>1.413</v>
      </c>
      <c r="AZ112" s="76">
        <v>0.89</v>
      </c>
      <c r="BA112" s="76">
        <v>0.65</v>
      </c>
      <c r="BB112" s="76">
        <v>0.40899999999999997</v>
      </c>
      <c r="BC112" s="76">
        <v>0.32700000000000001</v>
      </c>
      <c r="BD112" s="76">
        <v>129.75</v>
      </c>
      <c r="BE112" s="76">
        <v>89.18</v>
      </c>
      <c r="BF112" s="76">
        <v>9</v>
      </c>
      <c r="BG112" s="76">
        <v>49.77</v>
      </c>
      <c r="BH112" s="76">
        <v>102.4</v>
      </c>
    </row>
    <row r="113" spans="1:60" x14ac:dyDescent="0.2">
      <c r="A113" s="71">
        <v>110</v>
      </c>
      <c r="B113" s="72">
        <v>285</v>
      </c>
      <c r="C113" s="73">
        <v>306.39999999999998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4">
        <v>28.7</v>
      </c>
      <c r="AC113" s="75">
        <v>3</v>
      </c>
      <c r="AD113" s="76">
        <v>0.86399999999999999</v>
      </c>
      <c r="AE113" s="76">
        <v>21.7</v>
      </c>
      <c r="AF113" s="76">
        <v>4.2</v>
      </c>
      <c r="AG113" s="76">
        <v>101.61</v>
      </c>
      <c r="AH113" s="76">
        <v>147.43</v>
      </c>
      <c r="AI113" s="76">
        <v>15.69</v>
      </c>
      <c r="AJ113" s="76">
        <v>21.76</v>
      </c>
      <c r="AK113" s="76">
        <v>45.69</v>
      </c>
      <c r="AL113" s="76">
        <v>66.209999999999994</v>
      </c>
      <c r="AM113" s="76">
        <v>7.04</v>
      </c>
      <c r="AN113" s="77">
        <v>34.786999999999999</v>
      </c>
      <c r="AO113" s="77">
        <v>33.902000000000001</v>
      </c>
      <c r="AP113" s="77">
        <v>28.425999999999998</v>
      </c>
      <c r="AQ113" s="77">
        <v>15.695</v>
      </c>
      <c r="AR113" s="77">
        <v>5.3920000000000003</v>
      </c>
      <c r="AS113" s="77">
        <v>1.772</v>
      </c>
      <c r="AT113" s="77">
        <v>4.819</v>
      </c>
      <c r="AU113" s="77">
        <v>4.9400000000000004</v>
      </c>
      <c r="AV113" s="77">
        <v>79.929000000000002</v>
      </c>
      <c r="AW113" s="76">
        <v>2.403</v>
      </c>
      <c r="AX113" s="76">
        <v>1.9790000000000001</v>
      </c>
      <c r="AY113" s="76">
        <v>1.413</v>
      </c>
      <c r="AZ113" s="76">
        <v>0.89</v>
      </c>
      <c r="BA113" s="76">
        <v>0.65</v>
      </c>
      <c r="BB113" s="76">
        <v>0.40899999999999997</v>
      </c>
      <c r="BC113" s="76">
        <v>0.32700000000000001</v>
      </c>
      <c r="BD113" s="76">
        <v>129.75</v>
      </c>
      <c r="BE113" s="76">
        <v>89.18</v>
      </c>
      <c r="BF113" s="76">
        <v>9</v>
      </c>
      <c r="BG113" s="76">
        <v>49.77</v>
      </c>
      <c r="BH113" s="76">
        <v>102.4</v>
      </c>
    </row>
    <row r="114" spans="1:60" x14ac:dyDescent="0.2">
      <c r="A114" s="71">
        <v>111</v>
      </c>
      <c r="B114" s="72">
        <v>285</v>
      </c>
      <c r="C114" s="73">
        <v>306.39999999999998</v>
      </c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4">
        <v>28.7</v>
      </c>
      <c r="AC114" s="75">
        <v>3</v>
      </c>
      <c r="AD114" s="76">
        <v>0.86399999999999999</v>
      </c>
      <c r="AE114" s="76">
        <v>21.7</v>
      </c>
      <c r="AF114" s="76">
        <v>4.2</v>
      </c>
      <c r="AG114" s="76">
        <v>101.61</v>
      </c>
      <c r="AH114" s="76">
        <v>147.43</v>
      </c>
      <c r="AI114" s="76">
        <v>15.69</v>
      </c>
      <c r="AJ114" s="76">
        <v>21.76</v>
      </c>
      <c r="AK114" s="76">
        <v>45.69</v>
      </c>
      <c r="AL114" s="76">
        <v>66.209999999999994</v>
      </c>
      <c r="AM114" s="76">
        <v>7.04</v>
      </c>
      <c r="AN114" s="77">
        <v>34.786999999999999</v>
      </c>
      <c r="AO114" s="77">
        <v>33.902000000000001</v>
      </c>
      <c r="AP114" s="77">
        <v>28.425999999999998</v>
      </c>
      <c r="AQ114" s="77">
        <v>15.695</v>
      </c>
      <c r="AR114" s="77">
        <v>5.3920000000000003</v>
      </c>
      <c r="AS114" s="77">
        <v>1.772</v>
      </c>
      <c r="AT114" s="77">
        <v>4.819</v>
      </c>
      <c r="AU114" s="77">
        <v>4.9400000000000004</v>
      </c>
      <c r="AV114" s="77">
        <v>79.929000000000002</v>
      </c>
      <c r="AW114" s="76">
        <v>2.403</v>
      </c>
      <c r="AX114" s="76">
        <v>1.9790000000000001</v>
      </c>
      <c r="AY114" s="76">
        <v>1.413</v>
      </c>
      <c r="AZ114" s="76">
        <v>0.89</v>
      </c>
      <c r="BA114" s="76">
        <v>0.65</v>
      </c>
      <c r="BB114" s="76">
        <v>0.40899999999999997</v>
      </c>
      <c r="BC114" s="76">
        <v>0.32700000000000001</v>
      </c>
      <c r="BD114" s="76">
        <v>129.75</v>
      </c>
      <c r="BE114" s="76">
        <v>89.18</v>
      </c>
      <c r="BF114" s="76">
        <v>9</v>
      </c>
      <c r="BG114" s="76">
        <v>49.77</v>
      </c>
      <c r="BH114" s="76">
        <v>102.4</v>
      </c>
    </row>
    <row r="115" spans="1:60" x14ac:dyDescent="0.2">
      <c r="A115" s="71">
        <v>112</v>
      </c>
      <c r="B115" s="72">
        <v>285</v>
      </c>
      <c r="C115" s="73">
        <v>306.39999999999998</v>
      </c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4">
        <v>28.7</v>
      </c>
      <c r="AC115" s="75">
        <v>3</v>
      </c>
      <c r="AD115" s="76">
        <v>0.86399999999999999</v>
      </c>
      <c r="AE115" s="76">
        <v>21.7</v>
      </c>
      <c r="AF115" s="76">
        <v>4.2</v>
      </c>
      <c r="AG115" s="76">
        <v>101.61</v>
      </c>
      <c r="AH115" s="76">
        <v>147.43</v>
      </c>
      <c r="AI115" s="76">
        <v>15.69</v>
      </c>
      <c r="AJ115" s="76">
        <v>21.76</v>
      </c>
      <c r="AK115" s="76">
        <v>45.69</v>
      </c>
      <c r="AL115" s="76">
        <v>66.209999999999994</v>
      </c>
      <c r="AM115" s="76">
        <v>7.04</v>
      </c>
      <c r="AN115" s="77">
        <v>34.786999999999999</v>
      </c>
      <c r="AO115" s="77">
        <v>33.902000000000001</v>
      </c>
      <c r="AP115" s="77">
        <v>28.425999999999998</v>
      </c>
      <c r="AQ115" s="77">
        <v>15.695</v>
      </c>
      <c r="AR115" s="77">
        <v>5.3920000000000003</v>
      </c>
      <c r="AS115" s="77">
        <v>1.772</v>
      </c>
      <c r="AT115" s="77">
        <v>4.819</v>
      </c>
      <c r="AU115" s="77">
        <v>4.9400000000000004</v>
      </c>
      <c r="AV115" s="77">
        <v>79.929000000000002</v>
      </c>
      <c r="AW115" s="76">
        <v>2.403</v>
      </c>
      <c r="AX115" s="76">
        <v>1.9790000000000001</v>
      </c>
      <c r="AY115" s="76">
        <v>1.413</v>
      </c>
      <c r="AZ115" s="76">
        <v>0.89</v>
      </c>
      <c r="BA115" s="76">
        <v>0.65</v>
      </c>
      <c r="BB115" s="76">
        <v>0.40899999999999997</v>
      </c>
      <c r="BC115" s="76">
        <v>0.32700000000000001</v>
      </c>
      <c r="BD115" s="76">
        <v>129.75</v>
      </c>
      <c r="BE115" s="76">
        <v>89.18</v>
      </c>
      <c r="BF115" s="76">
        <v>9</v>
      </c>
      <c r="BG115" s="76">
        <v>49.77</v>
      </c>
      <c r="BH115" s="76">
        <v>102.4</v>
      </c>
    </row>
    <row r="116" spans="1:60" x14ac:dyDescent="0.2">
      <c r="A116" s="71">
        <v>113</v>
      </c>
      <c r="B116" s="72">
        <v>285</v>
      </c>
      <c r="C116" s="73">
        <v>306.39999999999998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4">
        <v>28.7</v>
      </c>
      <c r="AC116" s="75">
        <v>3</v>
      </c>
      <c r="AD116" s="76">
        <v>0.86399999999999999</v>
      </c>
      <c r="AE116" s="76">
        <v>21.7</v>
      </c>
      <c r="AF116" s="76">
        <v>4.2</v>
      </c>
      <c r="AG116" s="76">
        <v>101.61</v>
      </c>
      <c r="AH116" s="76">
        <v>147.43</v>
      </c>
      <c r="AI116" s="76">
        <v>15.69</v>
      </c>
      <c r="AJ116" s="76">
        <v>21.76</v>
      </c>
      <c r="AK116" s="76">
        <v>45.69</v>
      </c>
      <c r="AL116" s="76">
        <v>66.209999999999994</v>
      </c>
      <c r="AM116" s="76">
        <v>7.04</v>
      </c>
      <c r="AN116" s="77">
        <v>34.786999999999999</v>
      </c>
      <c r="AO116" s="77">
        <v>33.902000000000001</v>
      </c>
      <c r="AP116" s="77">
        <v>28.425999999999998</v>
      </c>
      <c r="AQ116" s="77">
        <v>15.695</v>
      </c>
      <c r="AR116" s="77">
        <v>5.3920000000000003</v>
      </c>
      <c r="AS116" s="77">
        <v>1.772</v>
      </c>
      <c r="AT116" s="77">
        <v>4.819</v>
      </c>
      <c r="AU116" s="77">
        <v>4.9400000000000004</v>
      </c>
      <c r="AV116" s="77">
        <v>79.929000000000002</v>
      </c>
      <c r="AW116" s="76">
        <v>2.403</v>
      </c>
      <c r="AX116" s="76">
        <v>1.9790000000000001</v>
      </c>
      <c r="AY116" s="76">
        <v>1.413</v>
      </c>
      <c r="AZ116" s="76">
        <v>0.89</v>
      </c>
      <c r="BA116" s="76">
        <v>0.65</v>
      </c>
      <c r="BB116" s="76">
        <v>0.40899999999999997</v>
      </c>
      <c r="BC116" s="76">
        <v>0.32700000000000001</v>
      </c>
      <c r="BD116" s="76">
        <v>129.75</v>
      </c>
      <c r="BE116" s="76">
        <v>89.18</v>
      </c>
      <c r="BF116" s="76">
        <v>9</v>
      </c>
      <c r="BG116" s="76">
        <v>49.77</v>
      </c>
      <c r="BH116" s="76">
        <v>102.4</v>
      </c>
    </row>
    <row r="117" spans="1:60" x14ac:dyDescent="0.2">
      <c r="A117" s="71">
        <v>114</v>
      </c>
      <c r="B117" s="72">
        <v>285</v>
      </c>
      <c r="C117" s="73">
        <v>306.39999999999998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4">
        <v>28.7</v>
      </c>
      <c r="AC117" s="75">
        <v>3</v>
      </c>
      <c r="AD117" s="76">
        <v>0.86399999999999999</v>
      </c>
      <c r="AE117" s="76">
        <v>21.7</v>
      </c>
      <c r="AF117" s="76">
        <v>4.2</v>
      </c>
      <c r="AG117" s="76">
        <v>101.61</v>
      </c>
      <c r="AH117" s="76">
        <v>147.43</v>
      </c>
      <c r="AI117" s="76">
        <v>15.69</v>
      </c>
      <c r="AJ117" s="76">
        <v>21.76</v>
      </c>
      <c r="AK117" s="76">
        <v>45.69</v>
      </c>
      <c r="AL117" s="76">
        <v>66.209999999999994</v>
      </c>
      <c r="AM117" s="76">
        <v>7.04</v>
      </c>
      <c r="AN117" s="77">
        <v>34.786999999999999</v>
      </c>
      <c r="AO117" s="77">
        <v>33.902000000000001</v>
      </c>
      <c r="AP117" s="77">
        <v>28.425999999999998</v>
      </c>
      <c r="AQ117" s="77">
        <v>15.695</v>
      </c>
      <c r="AR117" s="77">
        <v>5.3920000000000003</v>
      </c>
      <c r="AS117" s="77">
        <v>1.772</v>
      </c>
      <c r="AT117" s="77">
        <v>4.819</v>
      </c>
      <c r="AU117" s="77">
        <v>4.9400000000000004</v>
      </c>
      <c r="AV117" s="77">
        <v>79.929000000000002</v>
      </c>
      <c r="AW117" s="76">
        <v>2.403</v>
      </c>
      <c r="AX117" s="76">
        <v>1.9790000000000001</v>
      </c>
      <c r="AY117" s="76">
        <v>1.413</v>
      </c>
      <c r="AZ117" s="76">
        <v>0.89</v>
      </c>
      <c r="BA117" s="76">
        <v>0.65</v>
      </c>
      <c r="BB117" s="76">
        <v>0.40899999999999997</v>
      </c>
      <c r="BC117" s="76">
        <v>0.32700000000000001</v>
      </c>
      <c r="BD117" s="76">
        <v>129.75</v>
      </c>
      <c r="BE117" s="76">
        <v>89.18</v>
      </c>
      <c r="BF117" s="76">
        <v>9</v>
      </c>
      <c r="BG117" s="76">
        <v>49.77</v>
      </c>
      <c r="BH117" s="76">
        <v>102.4</v>
      </c>
    </row>
    <row r="118" spans="1:60" x14ac:dyDescent="0.2">
      <c r="A118" s="71">
        <v>115</v>
      </c>
      <c r="B118" s="72">
        <v>285</v>
      </c>
      <c r="C118" s="73">
        <v>306.39999999999998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4">
        <v>28.7</v>
      </c>
      <c r="AC118" s="75">
        <v>3</v>
      </c>
      <c r="AD118" s="76">
        <v>0.86399999999999999</v>
      </c>
      <c r="AE118" s="76">
        <v>21.7</v>
      </c>
      <c r="AF118" s="76">
        <v>4.2</v>
      </c>
      <c r="AG118" s="76">
        <v>101.61</v>
      </c>
      <c r="AH118" s="76">
        <v>147.43</v>
      </c>
      <c r="AI118" s="76">
        <v>15.69</v>
      </c>
      <c r="AJ118" s="76">
        <v>21.76</v>
      </c>
      <c r="AK118" s="76">
        <v>45.69</v>
      </c>
      <c r="AL118" s="76">
        <v>66.209999999999994</v>
      </c>
      <c r="AM118" s="76">
        <v>7.04</v>
      </c>
      <c r="AN118" s="77">
        <v>34.786999999999999</v>
      </c>
      <c r="AO118" s="77">
        <v>33.902000000000001</v>
      </c>
      <c r="AP118" s="77">
        <v>28.425999999999998</v>
      </c>
      <c r="AQ118" s="77">
        <v>15.695</v>
      </c>
      <c r="AR118" s="77">
        <v>5.3920000000000003</v>
      </c>
      <c r="AS118" s="77">
        <v>1.772</v>
      </c>
      <c r="AT118" s="77">
        <v>4.819</v>
      </c>
      <c r="AU118" s="77">
        <v>4.9400000000000004</v>
      </c>
      <c r="AV118" s="77">
        <v>79.929000000000002</v>
      </c>
      <c r="AW118" s="76">
        <v>2.403</v>
      </c>
      <c r="AX118" s="76">
        <v>1.9790000000000001</v>
      </c>
      <c r="AY118" s="76">
        <v>1.413</v>
      </c>
      <c r="AZ118" s="76">
        <v>0.89</v>
      </c>
      <c r="BA118" s="76">
        <v>0.65</v>
      </c>
      <c r="BB118" s="76">
        <v>0.40899999999999997</v>
      </c>
      <c r="BC118" s="76">
        <v>0.32700000000000001</v>
      </c>
      <c r="BD118" s="76">
        <v>129.75</v>
      </c>
      <c r="BE118" s="76">
        <v>89.18</v>
      </c>
      <c r="BF118" s="76">
        <v>9</v>
      </c>
      <c r="BG118" s="76">
        <v>49.77</v>
      </c>
      <c r="BH118" s="76">
        <v>102.4</v>
      </c>
    </row>
    <row r="119" spans="1:60" x14ac:dyDescent="0.2">
      <c r="A119" s="71">
        <v>116</v>
      </c>
      <c r="B119" s="72">
        <v>285</v>
      </c>
      <c r="C119" s="73">
        <v>306.39999999999998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4">
        <v>28.7</v>
      </c>
      <c r="AC119" s="75">
        <v>3</v>
      </c>
      <c r="AD119" s="76">
        <v>0.86399999999999999</v>
      </c>
      <c r="AE119" s="76">
        <v>21.7</v>
      </c>
      <c r="AF119" s="76">
        <v>4.2</v>
      </c>
      <c r="AG119" s="76">
        <v>101.61</v>
      </c>
      <c r="AH119" s="76">
        <v>147.43</v>
      </c>
      <c r="AI119" s="76">
        <v>15.69</v>
      </c>
      <c r="AJ119" s="76">
        <v>21.76</v>
      </c>
      <c r="AK119" s="76">
        <v>45.69</v>
      </c>
      <c r="AL119" s="76">
        <v>66.209999999999994</v>
      </c>
      <c r="AM119" s="76">
        <v>7.04</v>
      </c>
      <c r="AN119" s="77">
        <v>34.786999999999999</v>
      </c>
      <c r="AO119" s="77">
        <v>33.902000000000001</v>
      </c>
      <c r="AP119" s="77">
        <v>28.425999999999998</v>
      </c>
      <c r="AQ119" s="77">
        <v>15.695</v>
      </c>
      <c r="AR119" s="77">
        <v>5.3920000000000003</v>
      </c>
      <c r="AS119" s="77">
        <v>1.772</v>
      </c>
      <c r="AT119" s="77">
        <v>4.819</v>
      </c>
      <c r="AU119" s="77">
        <v>4.9400000000000004</v>
      </c>
      <c r="AV119" s="77">
        <v>79.929000000000002</v>
      </c>
      <c r="AW119" s="76">
        <v>2.403</v>
      </c>
      <c r="AX119" s="76">
        <v>1.9790000000000001</v>
      </c>
      <c r="AY119" s="76">
        <v>1.413</v>
      </c>
      <c r="AZ119" s="76">
        <v>0.89</v>
      </c>
      <c r="BA119" s="76">
        <v>0.65</v>
      </c>
      <c r="BB119" s="76">
        <v>0.40899999999999997</v>
      </c>
      <c r="BC119" s="76">
        <v>0.32700000000000001</v>
      </c>
      <c r="BD119" s="76">
        <v>129.75</v>
      </c>
      <c r="BE119" s="76">
        <v>89.18</v>
      </c>
      <c r="BF119" s="76">
        <v>9</v>
      </c>
      <c r="BG119" s="76">
        <v>49.77</v>
      </c>
      <c r="BH119" s="76">
        <v>102.4</v>
      </c>
    </row>
    <row r="120" spans="1:60" x14ac:dyDescent="0.2">
      <c r="A120" s="71">
        <v>117</v>
      </c>
      <c r="B120" s="72">
        <v>285</v>
      </c>
      <c r="C120" s="73">
        <v>306.39999999999998</v>
      </c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4">
        <v>28.7</v>
      </c>
      <c r="AC120" s="75">
        <v>3</v>
      </c>
      <c r="AD120" s="76">
        <v>0.86399999999999999</v>
      </c>
      <c r="AE120" s="76">
        <v>21.7</v>
      </c>
      <c r="AF120" s="76">
        <v>4.2</v>
      </c>
      <c r="AG120" s="76">
        <v>101.61</v>
      </c>
      <c r="AH120" s="76">
        <v>147.43</v>
      </c>
      <c r="AI120" s="76">
        <v>15.69</v>
      </c>
      <c r="AJ120" s="76">
        <v>21.76</v>
      </c>
      <c r="AK120" s="76">
        <v>45.69</v>
      </c>
      <c r="AL120" s="76">
        <v>66.209999999999994</v>
      </c>
      <c r="AM120" s="76">
        <v>7.04</v>
      </c>
      <c r="AN120" s="77">
        <v>34.786999999999999</v>
      </c>
      <c r="AO120" s="77">
        <v>33.902000000000001</v>
      </c>
      <c r="AP120" s="77">
        <v>28.425999999999998</v>
      </c>
      <c r="AQ120" s="77">
        <v>15.695</v>
      </c>
      <c r="AR120" s="77">
        <v>5.3920000000000003</v>
      </c>
      <c r="AS120" s="77">
        <v>1.772</v>
      </c>
      <c r="AT120" s="77">
        <v>4.819</v>
      </c>
      <c r="AU120" s="77">
        <v>4.9400000000000004</v>
      </c>
      <c r="AV120" s="77">
        <v>79.929000000000002</v>
      </c>
      <c r="AW120" s="76">
        <v>2.403</v>
      </c>
      <c r="AX120" s="76">
        <v>1.9790000000000001</v>
      </c>
      <c r="AY120" s="76">
        <v>1.413</v>
      </c>
      <c r="AZ120" s="76">
        <v>0.89</v>
      </c>
      <c r="BA120" s="76">
        <v>0.65</v>
      </c>
      <c r="BB120" s="76">
        <v>0.40899999999999997</v>
      </c>
      <c r="BC120" s="76">
        <v>0.32700000000000001</v>
      </c>
      <c r="BD120" s="76">
        <v>129.75</v>
      </c>
      <c r="BE120" s="76">
        <v>89.18</v>
      </c>
      <c r="BF120" s="76">
        <v>9</v>
      </c>
      <c r="BG120" s="76">
        <v>49.77</v>
      </c>
      <c r="BH120" s="76">
        <v>102.4</v>
      </c>
    </row>
    <row r="121" spans="1:60" x14ac:dyDescent="0.2">
      <c r="A121" s="71">
        <v>118</v>
      </c>
      <c r="B121" s="72">
        <v>285</v>
      </c>
      <c r="C121" s="73">
        <v>306.39999999999998</v>
      </c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4">
        <v>28.7</v>
      </c>
      <c r="AC121" s="75">
        <v>3</v>
      </c>
      <c r="AD121" s="76">
        <v>0.86399999999999999</v>
      </c>
      <c r="AE121" s="76">
        <v>21.7</v>
      </c>
      <c r="AF121" s="76">
        <v>4.2</v>
      </c>
      <c r="AG121" s="76">
        <v>101.61</v>
      </c>
      <c r="AH121" s="76">
        <v>147.43</v>
      </c>
      <c r="AI121" s="76">
        <v>15.69</v>
      </c>
      <c r="AJ121" s="76">
        <v>21.76</v>
      </c>
      <c r="AK121" s="76">
        <v>45.69</v>
      </c>
      <c r="AL121" s="76">
        <v>66.209999999999994</v>
      </c>
      <c r="AM121" s="76">
        <v>7.04</v>
      </c>
      <c r="AN121" s="77">
        <v>34.786999999999999</v>
      </c>
      <c r="AO121" s="77">
        <v>33.902000000000001</v>
      </c>
      <c r="AP121" s="77">
        <v>28.425999999999998</v>
      </c>
      <c r="AQ121" s="77">
        <v>15.695</v>
      </c>
      <c r="AR121" s="77">
        <v>5.3920000000000003</v>
      </c>
      <c r="AS121" s="77">
        <v>1.772</v>
      </c>
      <c r="AT121" s="77">
        <v>4.819</v>
      </c>
      <c r="AU121" s="77">
        <v>4.9400000000000004</v>
      </c>
      <c r="AV121" s="77">
        <v>79.929000000000002</v>
      </c>
      <c r="AW121" s="76">
        <v>2.403</v>
      </c>
      <c r="AX121" s="76">
        <v>1.9790000000000001</v>
      </c>
      <c r="AY121" s="76">
        <v>1.413</v>
      </c>
      <c r="AZ121" s="76">
        <v>0.89</v>
      </c>
      <c r="BA121" s="76">
        <v>0.65</v>
      </c>
      <c r="BB121" s="76">
        <v>0.40899999999999997</v>
      </c>
      <c r="BC121" s="76">
        <v>0.32700000000000001</v>
      </c>
      <c r="BD121" s="76">
        <v>129.75</v>
      </c>
      <c r="BE121" s="76">
        <v>89.18</v>
      </c>
      <c r="BF121" s="76">
        <v>9</v>
      </c>
      <c r="BG121" s="76">
        <v>49.77</v>
      </c>
      <c r="BH121" s="76">
        <v>102.4</v>
      </c>
    </row>
    <row r="122" spans="1:60" x14ac:dyDescent="0.2">
      <c r="A122" s="71">
        <v>119</v>
      </c>
      <c r="B122" s="72">
        <v>285</v>
      </c>
      <c r="C122" s="73">
        <v>306.39999999999998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4">
        <v>28.7</v>
      </c>
      <c r="AC122" s="75">
        <v>3</v>
      </c>
      <c r="AD122" s="76">
        <v>0.86399999999999999</v>
      </c>
      <c r="AE122" s="76">
        <v>21.7</v>
      </c>
      <c r="AF122" s="76">
        <v>4.2</v>
      </c>
      <c r="AG122" s="76">
        <v>101.61</v>
      </c>
      <c r="AH122" s="76">
        <v>147.43</v>
      </c>
      <c r="AI122" s="76">
        <v>15.69</v>
      </c>
      <c r="AJ122" s="76">
        <v>21.76</v>
      </c>
      <c r="AK122" s="76">
        <v>45.69</v>
      </c>
      <c r="AL122" s="76">
        <v>66.209999999999994</v>
      </c>
      <c r="AM122" s="76">
        <v>7.04</v>
      </c>
      <c r="AN122" s="77">
        <v>34.786999999999999</v>
      </c>
      <c r="AO122" s="77">
        <v>33.902000000000001</v>
      </c>
      <c r="AP122" s="77">
        <v>28.425999999999998</v>
      </c>
      <c r="AQ122" s="77">
        <v>15.695</v>
      </c>
      <c r="AR122" s="77">
        <v>5.3920000000000003</v>
      </c>
      <c r="AS122" s="77">
        <v>1.772</v>
      </c>
      <c r="AT122" s="77">
        <v>4.819</v>
      </c>
      <c r="AU122" s="77">
        <v>4.9400000000000004</v>
      </c>
      <c r="AV122" s="77">
        <v>79.929000000000002</v>
      </c>
      <c r="AW122" s="76">
        <v>2.403</v>
      </c>
      <c r="AX122" s="76">
        <v>1.9790000000000001</v>
      </c>
      <c r="AY122" s="76">
        <v>1.413</v>
      </c>
      <c r="AZ122" s="76">
        <v>0.89</v>
      </c>
      <c r="BA122" s="76">
        <v>0.65</v>
      </c>
      <c r="BB122" s="76">
        <v>0.40899999999999997</v>
      </c>
      <c r="BC122" s="76">
        <v>0.32700000000000001</v>
      </c>
      <c r="BD122" s="76">
        <v>129.75</v>
      </c>
      <c r="BE122" s="76">
        <v>89.18</v>
      </c>
      <c r="BF122" s="76">
        <v>9</v>
      </c>
      <c r="BG122" s="76">
        <v>49.77</v>
      </c>
      <c r="BH122" s="76">
        <v>102.4</v>
      </c>
    </row>
    <row r="123" spans="1:60" x14ac:dyDescent="0.2">
      <c r="A123" s="71">
        <v>120</v>
      </c>
      <c r="B123" s="72">
        <v>285</v>
      </c>
      <c r="C123" s="73">
        <v>306.39999999999998</v>
      </c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4">
        <v>28.7</v>
      </c>
      <c r="AC123" s="75">
        <v>3</v>
      </c>
      <c r="AD123" s="76">
        <v>0.86399999999999999</v>
      </c>
      <c r="AE123" s="76">
        <v>21.7</v>
      </c>
      <c r="AF123" s="76">
        <v>4.2</v>
      </c>
      <c r="AG123" s="76">
        <v>101.61</v>
      </c>
      <c r="AH123" s="76">
        <v>147.43</v>
      </c>
      <c r="AI123" s="76">
        <v>15.69</v>
      </c>
      <c r="AJ123" s="76">
        <v>21.76</v>
      </c>
      <c r="AK123" s="76">
        <v>45.69</v>
      </c>
      <c r="AL123" s="76">
        <v>66.209999999999994</v>
      </c>
      <c r="AM123" s="76">
        <v>7.04</v>
      </c>
      <c r="AN123" s="77">
        <v>34.786999999999999</v>
      </c>
      <c r="AO123" s="77">
        <v>33.902000000000001</v>
      </c>
      <c r="AP123" s="77">
        <v>28.425999999999998</v>
      </c>
      <c r="AQ123" s="77">
        <v>15.695</v>
      </c>
      <c r="AR123" s="77">
        <v>5.3920000000000003</v>
      </c>
      <c r="AS123" s="77">
        <v>1.772</v>
      </c>
      <c r="AT123" s="77">
        <v>4.819</v>
      </c>
      <c r="AU123" s="77">
        <v>4.9400000000000004</v>
      </c>
      <c r="AV123" s="77">
        <v>79.929000000000002</v>
      </c>
      <c r="AW123" s="76">
        <v>2.403</v>
      </c>
      <c r="AX123" s="76">
        <v>1.9790000000000001</v>
      </c>
      <c r="AY123" s="76">
        <v>1.413</v>
      </c>
      <c r="AZ123" s="76">
        <v>0.89</v>
      </c>
      <c r="BA123" s="76">
        <v>0.65</v>
      </c>
      <c r="BB123" s="76">
        <v>0.40899999999999997</v>
      </c>
      <c r="BC123" s="76">
        <v>0.32700000000000001</v>
      </c>
      <c r="BD123" s="76">
        <v>129.75</v>
      </c>
      <c r="BE123" s="76">
        <v>89.18</v>
      </c>
      <c r="BF123" s="76">
        <v>9</v>
      </c>
      <c r="BG123" s="76">
        <v>49.77</v>
      </c>
      <c r="BH123" s="76">
        <v>102.4</v>
      </c>
    </row>
    <row r="124" spans="1:60" x14ac:dyDescent="0.2">
      <c r="AB124" s="80">
        <v>58.99</v>
      </c>
      <c r="AK124" s="67">
        <v>12.63</v>
      </c>
      <c r="AL124" s="67">
        <v>15.65</v>
      </c>
      <c r="AM124" s="67">
        <v>1.79</v>
      </c>
      <c r="AN124" s="81">
        <v>0.245</v>
      </c>
      <c r="AO124" s="81">
        <v>0.23799999999999999</v>
      </c>
      <c r="AP124" s="81">
        <v>0.192</v>
      </c>
      <c r="AQ124" s="81">
        <v>8.2000000000000003E-2</v>
      </c>
      <c r="AR124" s="81">
        <v>1.9E-2</v>
      </c>
      <c r="AS124" s="81">
        <v>1E-3</v>
      </c>
      <c r="AT124" s="81">
        <v>1E-3</v>
      </c>
      <c r="AU124" s="81">
        <v>1E-3</v>
      </c>
      <c r="AV124" s="81">
        <v>8.0000000000000002E-3</v>
      </c>
      <c r="BG124" s="82"/>
      <c r="BH124" s="82"/>
    </row>
    <row r="125" spans="1:60" x14ac:dyDescent="0.2">
      <c r="AB125" s="80">
        <v>58.99</v>
      </c>
      <c r="AK125" s="67">
        <v>12.63</v>
      </c>
      <c r="AL125" s="67">
        <v>15.65</v>
      </c>
      <c r="AM125" s="67">
        <v>1.79</v>
      </c>
      <c r="AN125" s="81">
        <v>0.245</v>
      </c>
      <c r="AO125" s="81">
        <v>0.23799999999999999</v>
      </c>
      <c r="AP125" s="81">
        <v>0.192</v>
      </c>
      <c r="AQ125" s="81">
        <v>8.2000000000000003E-2</v>
      </c>
      <c r="AR125" s="81">
        <v>1.9E-2</v>
      </c>
      <c r="AS125" s="81">
        <v>1E-3</v>
      </c>
      <c r="AT125" s="81">
        <v>1E-3</v>
      </c>
      <c r="AU125" s="81">
        <v>1E-3</v>
      </c>
      <c r="AV125" s="81">
        <v>8.0000000000000002E-3</v>
      </c>
    </row>
    <row r="126" spans="1:60" x14ac:dyDescent="0.2">
      <c r="AB126" s="80">
        <v>58.99</v>
      </c>
      <c r="AK126" s="67">
        <v>12.63</v>
      </c>
      <c r="AL126" s="67">
        <v>15.65</v>
      </c>
      <c r="AM126" s="67">
        <v>1.79</v>
      </c>
      <c r="AN126" s="81">
        <v>0.245</v>
      </c>
      <c r="AO126" s="81">
        <v>0.23799999999999999</v>
      </c>
      <c r="AP126" s="81">
        <v>0.192</v>
      </c>
      <c r="AQ126" s="81">
        <v>8.2000000000000003E-2</v>
      </c>
      <c r="AR126" s="81">
        <v>1.9E-2</v>
      </c>
      <c r="AS126" s="81">
        <v>1E-3</v>
      </c>
      <c r="AT126" s="81">
        <v>1E-3</v>
      </c>
      <c r="AU126" s="81">
        <v>1E-3</v>
      </c>
      <c r="AV126" s="81">
        <v>8.0000000000000002E-3</v>
      </c>
    </row>
    <row r="127" spans="1:60" x14ac:dyDescent="0.2">
      <c r="AB127" s="80">
        <v>58.99</v>
      </c>
      <c r="AK127" s="67">
        <v>12.63</v>
      </c>
      <c r="AL127" s="67">
        <v>15.65</v>
      </c>
      <c r="AM127" s="67">
        <v>1.79</v>
      </c>
      <c r="AN127" s="81">
        <v>0.245</v>
      </c>
      <c r="AO127" s="81">
        <v>0.23799999999999999</v>
      </c>
      <c r="AP127" s="81">
        <v>0.192</v>
      </c>
      <c r="AQ127" s="81">
        <v>8.2000000000000003E-2</v>
      </c>
      <c r="AR127" s="81">
        <v>1.9E-2</v>
      </c>
      <c r="AS127" s="81">
        <v>1E-3</v>
      </c>
      <c r="AT127" s="81">
        <v>1E-3</v>
      </c>
      <c r="AU127" s="81">
        <v>1E-3</v>
      </c>
      <c r="AV127" s="81">
        <v>8.0000000000000002E-3</v>
      </c>
    </row>
    <row r="128" spans="1:60" x14ac:dyDescent="0.2">
      <c r="AB128" s="80">
        <v>58.99</v>
      </c>
      <c r="AK128" s="67">
        <v>12.63</v>
      </c>
      <c r="AL128" s="67">
        <v>15.65</v>
      </c>
      <c r="AM128" s="67">
        <v>1.79</v>
      </c>
      <c r="AN128" s="81">
        <v>0.245</v>
      </c>
      <c r="AO128" s="81">
        <v>0.23799999999999999</v>
      </c>
      <c r="AP128" s="81">
        <v>0.192</v>
      </c>
      <c r="AQ128" s="81">
        <v>8.2000000000000003E-2</v>
      </c>
      <c r="AR128" s="81">
        <v>1.9E-2</v>
      </c>
      <c r="AS128" s="81">
        <v>1E-3</v>
      </c>
      <c r="AT128" s="81">
        <v>1E-3</v>
      </c>
      <c r="AU128" s="81">
        <v>1E-3</v>
      </c>
      <c r="AV128" s="81">
        <v>8.0000000000000002E-3</v>
      </c>
    </row>
    <row r="129" spans="28:48" x14ac:dyDescent="0.2">
      <c r="AB129" s="80">
        <v>58.99</v>
      </c>
      <c r="AK129" s="67">
        <v>12.63</v>
      </c>
      <c r="AL129" s="67">
        <v>15.65</v>
      </c>
      <c r="AM129" s="67">
        <v>1.79</v>
      </c>
      <c r="AN129" s="81">
        <v>0.245</v>
      </c>
      <c r="AO129" s="81">
        <v>0.23799999999999999</v>
      </c>
      <c r="AP129" s="81">
        <v>0.192</v>
      </c>
      <c r="AQ129" s="81">
        <v>8.2000000000000003E-2</v>
      </c>
      <c r="AR129" s="81">
        <v>1.9E-2</v>
      </c>
      <c r="AS129" s="81">
        <v>1E-3</v>
      </c>
      <c r="AT129" s="81">
        <v>1E-3</v>
      </c>
      <c r="AU129" s="81">
        <v>1E-3</v>
      </c>
      <c r="AV129" s="81">
        <v>8.0000000000000002E-3</v>
      </c>
    </row>
    <row r="130" spans="28:48" x14ac:dyDescent="0.2">
      <c r="AB130" s="80">
        <v>58.99</v>
      </c>
      <c r="AK130" s="67">
        <v>12.63</v>
      </c>
      <c r="AL130" s="67">
        <v>15.65</v>
      </c>
      <c r="AM130" s="67">
        <v>1.79</v>
      </c>
      <c r="AN130" s="81">
        <v>0.245</v>
      </c>
      <c r="AO130" s="81">
        <v>0.23799999999999999</v>
      </c>
      <c r="AP130" s="81">
        <v>0.192</v>
      </c>
      <c r="AQ130" s="81">
        <v>8.2000000000000003E-2</v>
      </c>
      <c r="AR130" s="81">
        <v>1.9E-2</v>
      </c>
      <c r="AS130" s="81">
        <v>1E-3</v>
      </c>
      <c r="AT130" s="81">
        <v>1E-3</v>
      </c>
      <c r="AU130" s="81">
        <v>1E-3</v>
      </c>
      <c r="AV130" s="81">
        <v>8.0000000000000002E-3</v>
      </c>
    </row>
    <row r="131" spans="28:48" x14ac:dyDescent="0.2">
      <c r="AB131" s="80">
        <v>58.99</v>
      </c>
      <c r="AK131" s="67">
        <v>12.63</v>
      </c>
      <c r="AL131" s="67">
        <v>15.65</v>
      </c>
      <c r="AM131" s="67">
        <v>1.79</v>
      </c>
      <c r="AN131" s="81">
        <v>0.245</v>
      </c>
      <c r="AO131" s="81">
        <v>0.23799999999999999</v>
      </c>
      <c r="AP131" s="81">
        <v>0.192</v>
      </c>
      <c r="AQ131" s="81">
        <v>8.2000000000000003E-2</v>
      </c>
      <c r="AR131" s="81">
        <v>1.9E-2</v>
      </c>
      <c r="AS131" s="81">
        <v>1E-3</v>
      </c>
      <c r="AT131" s="81">
        <v>1E-3</v>
      </c>
      <c r="AU131" s="81">
        <v>1E-3</v>
      </c>
      <c r="AV131" s="81">
        <v>8.0000000000000002E-3</v>
      </c>
    </row>
    <row r="132" spans="28:48" x14ac:dyDescent="0.2">
      <c r="AB132" s="80">
        <v>58.99</v>
      </c>
      <c r="AK132" s="67">
        <v>12.63</v>
      </c>
      <c r="AL132" s="67">
        <v>15.65</v>
      </c>
      <c r="AM132" s="67">
        <v>1.79</v>
      </c>
      <c r="AN132" s="81">
        <v>0.245</v>
      </c>
      <c r="AO132" s="81">
        <v>0.23799999999999999</v>
      </c>
      <c r="AP132" s="81">
        <v>0.192</v>
      </c>
      <c r="AQ132" s="81">
        <v>8.2000000000000003E-2</v>
      </c>
      <c r="AR132" s="81">
        <v>1.9E-2</v>
      </c>
      <c r="AS132" s="81">
        <v>1E-3</v>
      </c>
      <c r="AT132" s="81">
        <v>1E-3</v>
      </c>
      <c r="AU132" s="81">
        <v>1E-3</v>
      </c>
      <c r="AV132" s="81">
        <v>8.0000000000000002E-3</v>
      </c>
    </row>
    <row r="133" spans="28:48" x14ac:dyDescent="0.2">
      <c r="AB133" s="80">
        <v>58.99</v>
      </c>
      <c r="AK133" s="67">
        <v>12.63</v>
      </c>
      <c r="AL133" s="67">
        <v>15.65</v>
      </c>
      <c r="AM133" s="67">
        <v>1.79</v>
      </c>
      <c r="AN133" s="81">
        <v>0.245</v>
      </c>
      <c r="AO133" s="81">
        <v>0.23799999999999999</v>
      </c>
      <c r="AP133" s="81">
        <v>0.192</v>
      </c>
      <c r="AQ133" s="81">
        <v>8.2000000000000003E-2</v>
      </c>
      <c r="AR133" s="81">
        <v>1.9E-2</v>
      </c>
      <c r="AS133" s="81">
        <v>1E-3</v>
      </c>
      <c r="AT133" s="81">
        <v>1E-3</v>
      </c>
      <c r="AU133" s="81">
        <v>1E-3</v>
      </c>
      <c r="AV133" s="81">
        <v>8.0000000000000002E-3</v>
      </c>
    </row>
    <row r="134" spans="28:48" x14ac:dyDescent="0.2">
      <c r="AB134" s="80">
        <v>58.99</v>
      </c>
      <c r="AK134" s="67">
        <v>12.63</v>
      </c>
      <c r="AL134" s="67">
        <v>15.65</v>
      </c>
      <c r="AM134" s="67">
        <v>1.79</v>
      </c>
      <c r="AN134" s="81">
        <v>0.245</v>
      </c>
      <c r="AO134" s="81">
        <v>0.23799999999999999</v>
      </c>
      <c r="AP134" s="81">
        <v>0.192</v>
      </c>
      <c r="AQ134" s="81">
        <v>8.2000000000000003E-2</v>
      </c>
      <c r="AR134" s="81">
        <v>1.9E-2</v>
      </c>
      <c r="AS134" s="81">
        <v>1E-3</v>
      </c>
      <c r="AT134" s="81">
        <v>1E-3</v>
      </c>
      <c r="AU134" s="81">
        <v>1E-3</v>
      </c>
      <c r="AV134" s="81">
        <v>8.0000000000000002E-3</v>
      </c>
    </row>
    <row r="135" spans="28:48" x14ac:dyDescent="0.2">
      <c r="AB135" s="80">
        <v>58.99</v>
      </c>
      <c r="AK135" s="67">
        <v>12.63</v>
      </c>
      <c r="AL135" s="67">
        <v>15.65</v>
      </c>
      <c r="AM135" s="67">
        <v>1.79</v>
      </c>
      <c r="AN135" s="81">
        <v>0.245</v>
      </c>
      <c r="AO135" s="81">
        <v>0.23799999999999999</v>
      </c>
      <c r="AP135" s="81">
        <v>0.192</v>
      </c>
      <c r="AQ135" s="81">
        <v>8.2000000000000003E-2</v>
      </c>
      <c r="AR135" s="81">
        <v>1.9E-2</v>
      </c>
      <c r="AS135" s="81">
        <v>1E-3</v>
      </c>
      <c r="AT135" s="81">
        <v>1E-3</v>
      </c>
      <c r="AU135" s="81">
        <v>1E-3</v>
      </c>
      <c r="AV135" s="81">
        <v>8.0000000000000002E-3</v>
      </c>
    </row>
    <row r="136" spans="28:48" x14ac:dyDescent="0.2">
      <c r="AB136" s="80">
        <v>58.99</v>
      </c>
      <c r="AK136" s="67">
        <v>12.63</v>
      </c>
      <c r="AL136" s="67">
        <v>15.65</v>
      </c>
      <c r="AM136" s="67">
        <v>1.79</v>
      </c>
      <c r="AN136" s="81">
        <v>0.245</v>
      </c>
      <c r="AO136" s="81">
        <v>0.23799999999999999</v>
      </c>
      <c r="AP136" s="81">
        <v>0.192</v>
      </c>
      <c r="AQ136" s="81">
        <v>8.2000000000000003E-2</v>
      </c>
      <c r="AR136" s="81">
        <v>1.9E-2</v>
      </c>
      <c r="AS136" s="81">
        <v>1E-3</v>
      </c>
      <c r="AT136" s="81">
        <v>1E-3</v>
      </c>
      <c r="AU136" s="81">
        <v>1E-3</v>
      </c>
      <c r="AV136" s="81">
        <v>8.0000000000000002E-3</v>
      </c>
    </row>
    <row r="137" spans="28:48" x14ac:dyDescent="0.2">
      <c r="AB137" s="80">
        <v>58.99</v>
      </c>
      <c r="AK137" s="67">
        <v>12.63</v>
      </c>
      <c r="AL137" s="67">
        <v>15.65</v>
      </c>
      <c r="AM137" s="67">
        <v>1.79</v>
      </c>
      <c r="AN137" s="81">
        <v>0.245</v>
      </c>
      <c r="AO137" s="81">
        <v>0.23799999999999999</v>
      </c>
      <c r="AP137" s="81">
        <v>0.192</v>
      </c>
      <c r="AQ137" s="81">
        <v>8.2000000000000003E-2</v>
      </c>
      <c r="AR137" s="81">
        <v>1.9E-2</v>
      </c>
      <c r="AS137" s="81">
        <v>1E-3</v>
      </c>
      <c r="AT137" s="81">
        <v>1E-3</v>
      </c>
      <c r="AU137" s="81">
        <v>1E-3</v>
      </c>
      <c r="AV137" s="81">
        <v>8.0000000000000002E-3</v>
      </c>
    </row>
    <row r="138" spans="28:48" x14ac:dyDescent="0.2">
      <c r="AB138" s="80">
        <v>58.99</v>
      </c>
      <c r="AK138" s="67">
        <v>12.63</v>
      </c>
      <c r="AL138" s="67">
        <v>15.65</v>
      </c>
      <c r="AM138" s="67">
        <v>1.79</v>
      </c>
      <c r="AN138" s="81">
        <v>0.245</v>
      </c>
      <c r="AO138" s="81">
        <v>0.23799999999999999</v>
      </c>
      <c r="AP138" s="81">
        <v>0.192</v>
      </c>
      <c r="AQ138" s="81">
        <v>8.2000000000000003E-2</v>
      </c>
      <c r="AR138" s="81">
        <v>1.9E-2</v>
      </c>
      <c r="AS138" s="81">
        <v>1E-3</v>
      </c>
      <c r="AT138" s="81">
        <v>1E-3</v>
      </c>
      <c r="AU138" s="81">
        <v>1E-3</v>
      </c>
      <c r="AV138" s="81">
        <v>8.0000000000000002E-3</v>
      </c>
    </row>
    <row r="139" spans="28:48" x14ac:dyDescent="0.2">
      <c r="AB139" s="80">
        <v>58.99</v>
      </c>
      <c r="AK139" s="67">
        <v>12.63</v>
      </c>
      <c r="AL139" s="67">
        <v>15.65</v>
      </c>
      <c r="AM139" s="67">
        <v>1.79</v>
      </c>
      <c r="AN139" s="81">
        <v>0.245</v>
      </c>
      <c r="AO139" s="81">
        <v>0.23799999999999999</v>
      </c>
      <c r="AP139" s="81">
        <v>0.192</v>
      </c>
      <c r="AQ139" s="81">
        <v>8.2000000000000003E-2</v>
      </c>
      <c r="AR139" s="81">
        <v>1.9E-2</v>
      </c>
      <c r="AS139" s="81">
        <v>1E-3</v>
      </c>
      <c r="AT139" s="81">
        <v>1E-3</v>
      </c>
      <c r="AU139" s="81">
        <v>1E-3</v>
      </c>
      <c r="AV139" s="81">
        <v>8.0000000000000002E-3</v>
      </c>
    </row>
    <row r="140" spans="28:48" x14ac:dyDescent="0.2">
      <c r="AB140" s="80">
        <v>61.29</v>
      </c>
      <c r="AK140" s="67">
        <v>12.63</v>
      </c>
      <c r="AL140" s="67">
        <v>15.65</v>
      </c>
      <c r="AM140" s="67">
        <v>1.79</v>
      </c>
      <c r="AN140" s="81">
        <v>0.22500000000000001</v>
      </c>
      <c r="AO140" s="81">
        <v>0.215</v>
      </c>
      <c r="AP140" s="81">
        <v>0.16300000000000001</v>
      </c>
      <c r="AQ140" s="81">
        <v>8.5000000000000006E-2</v>
      </c>
      <c r="AR140" s="81">
        <v>3.4000000000000002E-2</v>
      </c>
      <c r="AS140" s="81">
        <v>5.0000000000000001E-3</v>
      </c>
      <c r="AT140" s="81">
        <v>5.0000000000000001E-3</v>
      </c>
      <c r="AU140" s="81">
        <v>6.0000000000000001E-3</v>
      </c>
      <c r="AV140" s="81">
        <v>0.01</v>
      </c>
    </row>
    <row r="141" spans="28:48" x14ac:dyDescent="0.2">
      <c r="AB141" s="80">
        <v>61.29</v>
      </c>
      <c r="AK141" s="67">
        <v>12.63</v>
      </c>
      <c r="AL141" s="67">
        <v>15.65</v>
      </c>
      <c r="AM141" s="67">
        <v>1.79</v>
      </c>
      <c r="AN141" s="81">
        <v>0.22500000000000001</v>
      </c>
      <c r="AO141" s="81">
        <v>0.215</v>
      </c>
      <c r="AP141" s="81">
        <v>0.16300000000000001</v>
      </c>
      <c r="AQ141" s="81">
        <v>8.5000000000000006E-2</v>
      </c>
      <c r="AR141" s="81">
        <v>3.4000000000000002E-2</v>
      </c>
      <c r="AS141" s="81">
        <v>5.0000000000000001E-3</v>
      </c>
      <c r="AT141" s="81">
        <v>5.0000000000000001E-3</v>
      </c>
      <c r="AU141" s="81">
        <v>6.0000000000000001E-3</v>
      </c>
      <c r="AV141" s="81">
        <v>0.01</v>
      </c>
    </row>
    <row r="142" spans="28:48" x14ac:dyDescent="0.2">
      <c r="AB142" s="80">
        <v>61.29</v>
      </c>
      <c r="AK142" s="67">
        <v>12.63</v>
      </c>
      <c r="AL142" s="67">
        <v>15.65</v>
      </c>
      <c r="AM142" s="67">
        <v>1.79</v>
      </c>
      <c r="AN142" s="81">
        <v>0.22500000000000001</v>
      </c>
      <c r="AO142" s="81">
        <v>0.215</v>
      </c>
      <c r="AP142" s="81">
        <v>0.16300000000000001</v>
      </c>
      <c r="AQ142" s="81">
        <v>8.5000000000000006E-2</v>
      </c>
      <c r="AR142" s="81">
        <v>3.4000000000000002E-2</v>
      </c>
      <c r="AS142" s="81">
        <v>5.0000000000000001E-3</v>
      </c>
      <c r="AT142" s="81">
        <v>5.0000000000000001E-3</v>
      </c>
      <c r="AU142" s="81">
        <v>6.0000000000000001E-3</v>
      </c>
      <c r="AV142" s="81">
        <v>0.01</v>
      </c>
    </row>
    <row r="143" spans="28:48" x14ac:dyDescent="0.2">
      <c r="AB143" s="80">
        <v>61.29</v>
      </c>
      <c r="AK143" s="67">
        <v>12.63</v>
      </c>
      <c r="AL143" s="67">
        <v>15.65</v>
      </c>
      <c r="AM143" s="67">
        <v>1.79</v>
      </c>
      <c r="AN143" s="81">
        <v>0.22500000000000001</v>
      </c>
      <c r="AO143" s="81">
        <v>0.215</v>
      </c>
      <c r="AP143" s="81">
        <v>0.16300000000000001</v>
      </c>
      <c r="AQ143" s="81">
        <v>8.5000000000000006E-2</v>
      </c>
      <c r="AR143" s="81">
        <v>3.4000000000000002E-2</v>
      </c>
      <c r="AS143" s="81">
        <v>5.0000000000000001E-3</v>
      </c>
      <c r="AT143" s="81">
        <v>5.0000000000000001E-3</v>
      </c>
      <c r="AU143" s="81">
        <v>6.0000000000000001E-3</v>
      </c>
      <c r="AV143" s="81">
        <v>0.01</v>
      </c>
    </row>
    <row r="144" spans="28:48" x14ac:dyDescent="0.2">
      <c r="AB144" s="80">
        <v>61.29</v>
      </c>
      <c r="AK144" s="67">
        <v>12.63</v>
      </c>
      <c r="AL144" s="67">
        <v>15.65</v>
      </c>
      <c r="AM144" s="67">
        <v>1.79</v>
      </c>
      <c r="AN144" s="81">
        <v>0.22500000000000001</v>
      </c>
      <c r="AO144" s="81">
        <v>0.215</v>
      </c>
      <c r="AP144" s="81">
        <v>0.16300000000000001</v>
      </c>
      <c r="AQ144" s="81">
        <v>8.5000000000000006E-2</v>
      </c>
      <c r="AR144" s="81">
        <v>3.4000000000000002E-2</v>
      </c>
      <c r="AS144" s="81">
        <v>5.0000000000000001E-3</v>
      </c>
      <c r="AT144" s="81">
        <v>5.0000000000000001E-3</v>
      </c>
      <c r="AU144" s="81">
        <v>6.0000000000000001E-3</v>
      </c>
      <c r="AV144" s="81">
        <v>0.01</v>
      </c>
    </row>
    <row r="145" spans="28:48" x14ac:dyDescent="0.2">
      <c r="AB145" s="80">
        <v>59.82</v>
      </c>
      <c r="AK145" s="67">
        <v>18.100000000000001</v>
      </c>
      <c r="AL145" s="67">
        <v>19.7</v>
      </c>
      <c r="AM145" s="67">
        <v>11.63</v>
      </c>
      <c r="AN145" s="81">
        <v>0.68899999999999995</v>
      </c>
      <c r="AO145" s="81">
        <v>0.65200000000000002</v>
      </c>
      <c r="AP145" s="81">
        <v>0.432</v>
      </c>
      <c r="AQ145" s="81">
        <v>0.20200000000000001</v>
      </c>
      <c r="AR145" s="81">
        <v>6.7000000000000004E-2</v>
      </c>
      <c r="AS145" s="81">
        <v>3.1E-2</v>
      </c>
      <c r="AT145" s="81">
        <v>5.8999999999999997E-2</v>
      </c>
      <c r="AU145" s="81">
        <v>5.6000000000000001E-2</v>
      </c>
      <c r="AV145" s="81">
        <v>0.52600000000000002</v>
      </c>
    </row>
    <row r="146" spans="28:48" x14ac:dyDescent="0.2">
      <c r="AB146" s="80">
        <v>61.08</v>
      </c>
      <c r="AK146" s="67">
        <v>18.100000000000001</v>
      </c>
      <c r="AL146" s="67">
        <v>19.7</v>
      </c>
      <c r="AM146" s="67">
        <v>11.63</v>
      </c>
      <c r="AN146" s="81">
        <v>0.71299999999999997</v>
      </c>
      <c r="AO146" s="81">
        <v>0.67400000000000004</v>
      </c>
      <c r="AP146" s="81">
        <v>0.44600000000000001</v>
      </c>
      <c r="AQ146" s="81">
        <v>0.20799999999999999</v>
      </c>
      <c r="AR146" s="81">
        <v>6.9000000000000006E-2</v>
      </c>
      <c r="AS146" s="81">
        <v>3.3000000000000002E-2</v>
      </c>
      <c r="AT146" s="81">
        <v>6.0999999999999999E-2</v>
      </c>
      <c r="AU146" s="81">
        <v>5.8000000000000003E-2</v>
      </c>
      <c r="AV146" s="81">
        <v>0.55000000000000004</v>
      </c>
    </row>
    <row r="147" spans="28:48" x14ac:dyDescent="0.2">
      <c r="AB147" s="80">
        <v>62.35</v>
      </c>
      <c r="AK147" s="67">
        <v>18.100000000000001</v>
      </c>
      <c r="AL147" s="67">
        <v>19.7</v>
      </c>
      <c r="AM147" s="67">
        <v>11.63</v>
      </c>
      <c r="AN147" s="81">
        <v>0.73799999999999999</v>
      </c>
      <c r="AO147" s="81">
        <v>0.69799999999999995</v>
      </c>
      <c r="AP147" s="81">
        <v>0.46200000000000002</v>
      </c>
      <c r="AQ147" s="81">
        <v>0.215</v>
      </c>
      <c r="AR147" s="81">
        <v>7.0999999999999994E-2</v>
      </c>
      <c r="AS147" s="81">
        <v>3.4000000000000002E-2</v>
      </c>
      <c r="AT147" s="81">
        <v>6.4000000000000001E-2</v>
      </c>
      <c r="AU147" s="81">
        <v>0.06</v>
      </c>
      <c r="AV147" s="81">
        <v>0.57499999999999996</v>
      </c>
    </row>
    <row r="148" spans="28:48" x14ac:dyDescent="0.2">
      <c r="AB148" s="80">
        <v>63.62</v>
      </c>
      <c r="AK148" s="67">
        <v>18.100000000000001</v>
      </c>
      <c r="AL148" s="67">
        <v>19.7</v>
      </c>
      <c r="AM148" s="67">
        <v>11.63</v>
      </c>
      <c r="AN148" s="81">
        <v>0.76500000000000001</v>
      </c>
      <c r="AO148" s="81">
        <v>0.72399999999999998</v>
      </c>
      <c r="AP148" s="81">
        <v>0.47799999999999998</v>
      </c>
      <c r="AQ148" s="81">
        <v>0.221</v>
      </c>
      <c r="AR148" s="81">
        <v>7.1999999999999995E-2</v>
      </c>
      <c r="AS148" s="81">
        <v>3.5000000000000003E-2</v>
      </c>
      <c r="AT148" s="81">
        <v>6.7000000000000004E-2</v>
      </c>
      <c r="AU148" s="81">
        <v>6.3E-2</v>
      </c>
      <c r="AV148" s="81">
        <v>0.6</v>
      </c>
    </row>
    <row r="149" spans="28:48" x14ac:dyDescent="0.2">
      <c r="AB149" s="80">
        <v>64.89</v>
      </c>
      <c r="AK149" s="67">
        <v>18.100000000000001</v>
      </c>
      <c r="AL149" s="67">
        <v>19.7</v>
      </c>
      <c r="AM149" s="67">
        <v>11.63</v>
      </c>
      <c r="AN149" s="81">
        <v>0.79300000000000004</v>
      </c>
      <c r="AO149" s="81">
        <v>0.751</v>
      </c>
      <c r="AP149" s="81">
        <v>0.495</v>
      </c>
      <c r="AQ149" s="81">
        <v>0.22900000000000001</v>
      </c>
      <c r="AR149" s="81">
        <v>7.3999999999999996E-2</v>
      </c>
      <c r="AS149" s="81">
        <v>3.5999999999999997E-2</v>
      </c>
      <c r="AT149" s="81">
        <v>6.9000000000000006E-2</v>
      </c>
      <c r="AU149" s="81">
        <v>6.5000000000000002E-2</v>
      </c>
      <c r="AV149" s="81">
        <v>0.627</v>
      </c>
    </row>
    <row r="150" spans="28:48" x14ac:dyDescent="0.2">
      <c r="AB150" s="80">
        <v>66.16</v>
      </c>
      <c r="AK150" s="67">
        <v>18.100000000000001</v>
      </c>
      <c r="AL150" s="67">
        <v>26.9</v>
      </c>
      <c r="AM150" s="67">
        <v>11.63</v>
      </c>
      <c r="AN150" s="81">
        <v>0.82299999999999995</v>
      </c>
      <c r="AO150" s="81">
        <v>0.77900000000000003</v>
      </c>
      <c r="AP150" s="81">
        <v>0.51200000000000001</v>
      </c>
      <c r="AQ150" s="81">
        <v>0.23599999999999999</v>
      </c>
      <c r="AR150" s="81">
        <v>7.5999999999999998E-2</v>
      </c>
      <c r="AS150" s="81">
        <v>3.7999999999999999E-2</v>
      </c>
      <c r="AT150" s="81">
        <v>7.1999999999999995E-2</v>
      </c>
      <c r="AU150" s="81">
        <v>6.8000000000000005E-2</v>
      </c>
      <c r="AV150" s="81">
        <v>0.65400000000000003</v>
      </c>
    </row>
    <row r="151" spans="28:48" x14ac:dyDescent="0.2">
      <c r="AB151" s="80">
        <v>67.42</v>
      </c>
      <c r="AK151" s="67">
        <v>18.100000000000001</v>
      </c>
      <c r="AL151" s="67">
        <v>26.9</v>
      </c>
      <c r="AM151" s="67">
        <v>11.63</v>
      </c>
      <c r="AN151" s="81">
        <v>0.85399999999999998</v>
      </c>
      <c r="AO151" s="81">
        <v>0.80800000000000005</v>
      </c>
      <c r="AP151" s="81">
        <v>0.53100000000000003</v>
      </c>
      <c r="AQ151" s="81">
        <v>0.24399999999999999</v>
      </c>
      <c r="AR151" s="81">
        <v>7.9000000000000001E-2</v>
      </c>
      <c r="AS151" s="81">
        <v>3.9E-2</v>
      </c>
      <c r="AT151" s="81">
        <v>7.4999999999999997E-2</v>
      </c>
      <c r="AU151" s="81">
        <v>7.0999999999999994E-2</v>
      </c>
      <c r="AV151" s="81">
        <v>0.68300000000000005</v>
      </c>
    </row>
    <row r="152" spans="28:48" x14ac:dyDescent="0.2">
      <c r="AB152" s="80">
        <v>68.66</v>
      </c>
      <c r="AK152" s="67">
        <v>18.100000000000001</v>
      </c>
      <c r="AL152" s="67">
        <v>26.9</v>
      </c>
      <c r="AM152" s="67">
        <v>11.63</v>
      </c>
      <c r="AN152" s="81">
        <v>0.88600000000000001</v>
      </c>
      <c r="AO152" s="81">
        <v>0.83899999999999997</v>
      </c>
      <c r="AP152" s="81">
        <v>0.55000000000000004</v>
      </c>
      <c r="AQ152" s="81">
        <v>0.252</v>
      </c>
      <c r="AR152" s="81">
        <v>8.1000000000000003E-2</v>
      </c>
      <c r="AS152" s="81">
        <v>0.04</v>
      </c>
      <c r="AT152" s="81">
        <v>7.8E-2</v>
      </c>
      <c r="AU152" s="81">
        <v>7.3999999999999996E-2</v>
      </c>
      <c r="AV152" s="81">
        <v>0.71299999999999997</v>
      </c>
    </row>
    <row r="153" spans="28:48" x14ac:dyDescent="0.2">
      <c r="AB153" s="80">
        <v>69.89</v>
      </c>
      <c r="AK153" s="67">
        <v>18.100000000000001</v>
      </c>
      <c r="AL153" s="67">
        <v>26.9</v>
      </c>
      <c r="AM153" s="67">
        <v>11.63</v>
      </c>
      <c r="AN153" s="81">
        <v>0.92100000000000004</v>
      </c>
      <c r="AO153" s="81">
        <v>0.871</v>
      </c>
      <c r="AP153" s="81">
        <v>0.57099999999999995</v>
      </c>
      <c r="AQ153" s="81">
        <v>0.26100000000000001</v>
      </c>
      <c r="AR153" s="81">
        <v>8.3000000000000004E-2</v>
      </c>
      <c r="AS153" s="81">
        <v>4.2000000000000003E-2</v>
      </c>
      <c r="AT153" s="81">
        <v>8.1000000000000003E-2</v>
      </c>
      <c r="AU153" s="81">
        <v>7.6999999999999999E-2</v>
      </c>
      <c r="AV153" s="81">
        <v>0.745</v>
      </c>
    </row>
    <row r="154" spans="28:48" x14ac:dyDescent="0.2">
      <c r="AB154" s="80">
        <v>71.069999999999993</v>
      </c>
      <c r="AK154" s="67">
        <v>18.100000000000001</v>
      </c>
      <c r="AL154" s="67">
        <v>26.9</v>
      </c>
      <c r="AM154" s="67">
        <v>11.63</v>
      </c>
      <c r="AN154" s="81">
        <v>0.95699999999999996</v>
      </c>
      <c r="AO154" s="81">
        <v>0.90600000000000003</v>
      </c>
      <c r="AP154" s="81">
        <v>0.59299999999999997</v>
      </c>
      <c r="AQ154" s="81">
        <v>0.27</v>
      </c>
      <c r="AR154" s="81">
        <v>8.5999999999999993E-2</v>
      </c>
      <c r="AS154" s="81">
        <v>4.3999999999999997E-2</v>
      </c>
      <c r="AT154" s="81">
        <v>8.5000000000000006E-2</v>
      </c>
      <c r="AU154" s="81">
        <v>0.08</v>
      </c>
      <c r="AV154" s="81">
        <v>0.77700000000000002</v>
      </c>
    </row>
    <row r="155" spans="28:48" x14ac:dyDescent="0.2">
      <c r="AB155" s="80">
        <v>72.2</v>
      </c>
      <c r="AK155" s="67">
        <v>18.100000000000001</v>
      </c>
      <c r="AL155" s="67">
        <v>33.1</v>
      </c>
      <c r="AM155" s="67">
        <v>11.63</v>
      </c>
      <c r="AN155" s="81">
        <v>0.995</v>
      </c>
      <c r="AO155" s="81">
        <v>0.94199999999999995</v>
      </c>
      <c r="AP155" s="81">
        <v>0.61599999999999999</v>
      </c>
      <c r="AQ155" s="81">
        <v>0.28000000000000003</v>
      </c>
      <c r="AR155" s="81">
        <v>8.8999999999999996E-2</v>
      </c>
      <c r="AS155" s="81">
        <v>4.4999999999999998E-2</v>
      </c>
      <c r="AT155" s="81">
        <v>8.7999999999999995E-2</v>
      </c>
      <c r="AU155" s="81">
        <v>8.3000000000000004E-2</v>
      </c>
      <c r="AV155" s="81">
        <v>0.81100000000000005</v>
      </c>
    </row>
    <row r="156" spans="28:48" x14ac:dyDescent="0.2">
      <c r="AB156" s="80">
        <v>73.290000000000006</v>
      </c>
      <c r="AK156" s="67">
        <v>18.100000000000001</v>
      </c>
      <c r="AL156" s="67">
        <v>33.1</v>
      </c>
      <c r="AM156" s="67">
        <v>11.63</v>
      </c>
      <c r="AN156" s="81">
        <v>1.036</v>
      </c>
      <c r="AO156" s="81">
        <v>0.98</v>
      </c>
      <c r="AP156" s="81">
        <v>0.64100000000000001</v>
      </c>
      <c r="AQ156" s="81">
        <v>0.29099999999999998</v>
      </c>
      <c r="AR156" s="81">
        <v>9.1999999999999998E-2</v>
      </c>
      <c r="AS156" s="81">
        <v>4.7E-2</v>
      </c>
      <c r="AT156" s="81">
        <v>9.1999999999999998E-2</v>
      </c>
      <c r="AU156" s="81">
        <v>8.5999999999999993E-2</v>
      </c>
      <c r="AV156" s="81">
        <v>0.84599999999999997</v>
      </c>
    </row>
    <row r="157" spans="28:48" x14ac:dyDescent="0.2">
      <c r="AB157" s="80">
        <v>74.34</v>
      </c>
      <c r="AK157" s="67">
        <v>18.100000000000001</v>
      </c>
      <c r="AL157" s="67">
        <v>33.1</v>
      </c>
      <c r="AM157" s="67">
        <v>11.63</v>
      </c>
      <c r="AN157" s="81">
        <v>1.0780000000000001</v>
      </c>
      <c r="AO157" s="81">
        <v>1.0209999999999999</v>
      </c>
      <c r="AP157" s="81">
        <v>0.66700000000000004</v>
      </c>
      <c r="AQ157" s="81">
        <v>0.30199999999999999</v>
      </c>
      <c r="AR157" s="81">
        <v>9.5000000000000001E-2</v>
      </c>
      <c r="AS157" s="81">
        <v>4.9000000000000002E-2</v>
      </c>
      <c r="AT157" s="81">
        <v>9.6000000000000002E-2</v>
      </c>
      <c r="AU157" s="81">
        <v>0.09</v>
      </c>
      <c r="AV157" s="81">
        <v>0.88300000000000001</v>
      </c>
    </row>
    <row r="158" spans="28:48" x14ac:dyDescent="0.2">
      <c r="AB158" s="80">
        <v>75.36</v>
      </c>
      <c r="AK158" s="67">
        <v>18.100000000000001</v>
      </c>
      <c r="AL158" s="67">
        <v>33.1</v>
      </c>
      <c r="AM158" s="67">
        <v>11.63</v>
      </c>
      <c r="AN158" s="81">
        <v>1.123</v>
      </c>
      <c r="AO158" s="81">
        <v>1.0629999999999999</v>
      </c>
      <c r="AP158" s="81">
        <v>0.69499999999999995</v>
      </c>
      <c r="AQ158" s="81">
        <v>0.315</v>
      </c>
      <c r="AR158" s="81">
        <v>9.9000000000000005E-2</v>
      </c>
      <c r="AS158" s="81">
        <v>5.0999999999999997E-2</v>
      </c>
      <c r="AT158" s="81">
        <v>0.1</v>
      </c>
      <c r="AU158" s="81">
        <v>9.4E-2</v>
      </c>
      <c r="AV158" s="81">
        <v>0.92100000000000004</v>
      </c>
    </row>
    <row r="159" spans="28:48" x14ac:dyDescent="0.2">
      <c r="AB159" s="80">
        <v>76.36</v>
      </c>
      <c r="AK159" s="67">
        <v>18.100000000000001</v>
      </c>
      <c r="AL159" s="67">
        <v>33.1</v>
      </c>
      <c r="AM159" s="67">
        <v>11.63</v>
      </c>
      <c r="AN159" s="81">
        <v>1.17</v>
      </c>
      <c r="AO159" s="81">
        <v>1.1080000000000001</v>
      </c>
      <c r="AP159" s="81">
        <v>0.72299999999999998</v>
      </c>
      <c r="AQ159" s="81">
        <v>0.32700000000000001</v>
      </c>
      <c r="AR159" s="81">
        <v>0.10299999999999999</v>
      </c>
      <c r="AS159" s="81">
        <v>5.2999999999999999E-2</v>
      </c>
      <c r="AT159" s="81">
        <v>0.104</v>
      </c>
      <c r="AU159" s="81">
        <v>9.8000000000000004E-2</v>
      </c>
      <c r="AV159" s="81">
        <v>0.96099999999999997</v>
      </c>
    </row>
    <row r="160" spans="28:48" x14ac:dyDescent="0.2">
      <c r="AB160" s="80">
        <v>77.34</v>
      </c>
      <c r="AK160" s="67">
        <v>18.100000000000001</v>
      </c>
      <c r="AL160" s="67">
        <v>39.200000000000003</v>
      </c>
      <c r="AM160" s="67">
        <v>11.63</v>
      </c>
      <c r="AN160" s="81">
        <v>1.2190000000000001</v>
      </c>
      <c r="AO160" s="81">
        <v>1.1539999999999999</v>
      </c>
      <c r="AP160" s="81">
        <v>0.754</v>
      </c>
      <c r="AQ160" s="81">
        <v>0.34100000000000003</v>
      </c>
      <c r="AR160" s="81">
        <v>0.107</v>
      </c>
      <c r="AS160" s="81">
        <v>5.5E-2</v>
      </c>
      <c r="AT160" s="81">
        <v>0.108</v>
      </c>
      <c r="AU160" s="81">
        <v>0.10199999999999999</v>
      </c>
      <c r="AV160" s="81">
        <v>1.0029999999999999</v>
      </c>
    </row>
    <row r="161" spans="28:48" x14ac:dyDescent="0.2">
      <c r="AB161" s="80">
        <v>78.3</v>
      </c>
      <c r="AK161" s="67">
        <v>18.100000000000001</v>
      </c>
      <c r="AL161" s="67">
        <v>39.200000000000003</v>
      </c>
      <c r="AM161" s="67">
        <v>11.63</v>
      </c>
      <c r="AN161" s="81">
        <v>1.27</v>
      </c>
      <c r="AO161" s="81">
        <v>1.202</v>
      </c>
      <c r="AP161" s="81">
        <v>0.78500000000000003</v>
      </c>
      <c r="AQ161" s="81">
        <v>0.35499999999999998</v>
      </c>
      <c r="AR161" s="81">
        <v>0.111</v>
      </c>
      <c r="AS161" s="81">
        <v>5.8000000000000003E-2</v>
      </c>
      <c r="AT161" s="81">
        <v>0.113</v>
      </c>
      <c r="AU161" s="81">
        <v>0.106</v>
      </c>
      <c r="AV161" s="81">
        <v>1.0469999999999999</v>
      </c>
    </row>
    <row r="162" spans="28:48" x14ac:dyDescent="0.2">
      <c r="AB162" s="80">
        <v>79.260000000000005</v>
      </c>
      <c r="AK162" s="67">
        <v>18.100000000000001</v>
      </c>
      <c r="AL162" s="67">
        <v>39.200000000000003</v>
      </c>
      <c r="AM162" s="67">
        <v>11.63</v>
      </c>
      <c r="AN162" s="81">
        <v>1.323</v>
      </c>
      <c r="AO162" s="81">
        <v>1.2529999999999999</v>
      </c>
      <c r="AP162" s="81">
        <v>0.81799999999999995</v>
      </c>
      <c r="AQ162" s="81">
        <v>0.37</v>
      </c>
      <c r="AR162" s="81">
        <v>0.11600000000000001</v>
      </c>
      <c r="AS162" s="81">
        <v>0.06</v>
      </c>
      <c r="AT162" s="81">
        <v>0.11799999999999999</v>
      </c>
      <c r="AU162" s="81">
        <v>0.111</v>
      </c>
      <c r="AV162" s="81">
        <v>1.0920000000000001</v>
      </c>
    </row>
    <row r="163" spans="28:48" x14ac:dyDescent="0.2">
      <c r="AB163" s="80">
        <v>80.19</v>
      </c>
      <c r="AK163" s="67">
        <v>18.100000000000001</v>
      </c>
      <c r="AL163" s="67">
        <v>39.200000000000003</v>
      </c>
      <c r="AM163" s="67">
        <v>11.63</v>
      </c>
      <c r="AN163" s="81">
        <v>1.379</v>
      </c>
      <c r="AO163" s="81">
        <v>1.306</v>
      </c>
      <c r="AP163" s="81">
        <v>0.85299999999999998</v>
      </c>
      <c r="AQ163" s="81">
        <v>0.38500000000000001</v>
      </c>
      <c r="AR163" s="81">
        <v>0.121</v>
      </c>
      <c r="AS163" s="81">
        <v>6.3E-2</v>
      </c>
      <c r="AT163" s="81">
        <v>0.123</v>
      </c>
      <c r="AU163" s="81">
        <v>0.115</v>
      </c>
      <c r="AV163" s="81">
        <v>1.1399999999999999</v>
      </c>
    </row>
    <row r="164" spans="28:48" x14ac:dyDescent="0.2">
      <c r="AB164" s="80">
        <v>81.13</v>
      </c>
      <c r="AK164" s="67">
        <v>18.100000000000001</v>
      </c>
      <c r="AL164" s="67">
        <v>39.200000000000003</v>
      </c>
      <c r="AM164" s="67">
        <v>11.63</v>
      </c>
      <c r="AN164" s="81">
        <v>1.4370000000000001</v>
      </c>
      <c r="AO164" s="81">
        <v>1.361</v>
      </c>
      <c r="AP164" s="81">
        <v>0.88900000000000001</v>
      </c>
      <c r="AQ164" s="81">
        <v>0.40100000000000002</v>
      </c>
      <c r="AR164" s="81">
        <v>0.126</v>
      </c>
      <c r="AS164" s="81">
        <v>6.5000000000000002E-2</v>
      </c>
      <c r="AT164" s="81">
        <v>0.128</v>
      </c>
      <c r="AU164" s="81">
        <v>0.12</v>
      </c>
      <c r="AV164" s="81">
        <v>1.19</v>
      </c>
    </row>
    <row r="165" spans="28:48" x14ac:dyDescent="0.2">
      <c r="AB165" s="80">
        <v>82.07</v>
      </c>
      <c r="AK165" s="67">
        <v>18.100000000000001</v>
      </c>
      <c r="AL165" s="67">
        <v>40.229999999999997</v>
      </c>
      <c r="AM165" s="67">
        <v>11.63</v>
      </c>
      <c r="AN165" s="81">
        <v>1.498</v>
      </c>
      <c r="AO165" s="81">
        <v>1.419</v>
      </c>
      <c r="AP165" s="81">
        <v>0.92600000000000005</v>
      </c>
      <c r="AQ165" s="81">
        <v>0.41799999999999998</v>
      </c>
      <c r="AR165" s="81">
        <v>0.13100000000000001</v>
      </c>
      <c r="AS165" s="81">
        <v>6.8000000000000005E-2</v>
      </c>
      <c r="AT165" s="81">
        <v>0.13400000000000001</v>
      </c>
      <c r="AU165" s="81">
        <v>0.125</v>
      </c>
      <c r="AV165" s="81">
        <v>1.2430000000000001</v>
      </c>
    </row>
    <row r="166" spans="28:48" x14ac:dyDescent="0.2">
      <c r="AB166" s="80">
        <v>83.01</v>
      </c>
      <c r="AK166" s="67">
        <v>18.100000000000001</v>
      </c>
      <c r="AL166" s="67">
        <v>40.229999999999997</v>
      </c>
      <c r="AM166" s="67">
        <v>11.63</v>
      </c>
      <c r="AN166" s="81">
        <v>1.5620000000000001</v>
      </c>
      <c r="AO166" s="81">
        <v>1.4790000000000001</v>
      </c>
      <c r="AP166" s="81">
        <v>0.96599999999999997</v>
      </c>
      <c r="AQ166" s="81">
        <v>0.436</v>
      </c>
      <c r="AR166" s="81">
        <v>0.13600000000000001</v>
      </c>
      <c r="AS166" s="81">
        <v>7.0999999999999994E-2</v>
      </c>
      <c r="AT166" s="81">
        <v>0.13900000000000001</v>
      </c>
      <c r="AU166" s="81">
        <v>0.13100000000000001</v>
      </c>
      <c r="AV166" s="81">
        <v>1.298</v>
      </c>
    </row>
    <row r="167" spans="28:48" x14ac:dyDescent="0.2">
      <c r="AB167" s="80">
        <v>83.95</v>
      </c>
      <c r="AK167" s="67">
        <v>18.100000000000001</v>
      </c>
      <c r="AL167" s="67">
        <v>40.229999999999997</v>
      </c>
      <c r="AM167" s="67">
        <v>11.63</v>
      </c>
      <c r="AN167" s="81">
        <v>1.6279999999999999</v>
      </c>
      <c r="AO167" s="81">
        <v>1.542</v>
      </c>
      <c r="AP167" s="81">
        <v>1.0069999999999999</v>
      </c>
      <c r="AQ167" s="81">
        <v>0.45500000000000002</v>
      </c>
      <c r="AR167" s="81">
        <v>0.14199999999999999</v>
      </c>
      <c r="AS167" s="81">
        <v>7.3999999999999996E-2</v>
      </c>
      <c r="AT167" s="81">
        <v>0.14499999999999999</v>
      </c>
      <c r="AU167" s="81">
        <v>0.13600000000000001</v>
      </c>
      <c r="AV167" s="81">
        <v>1.357</v>
      </c>
    </row>
    <row r="168" spans="28:48" x14ac:dyDescent="0.2">
      <c r="AB168" s="80">
        <v>84.89</v>
      </c>
      <c r="AK168" s="67">
        <v>18.100000000000001</v>
      </c>
      <c r="AL168" s="67">
        <v>40.229999999999997</v>
      </c>
      <c r="AM168" s="67">
        <v>11.63</v>
      </c>
      <c r="AN168" s="81">
        <v>1.698</v>
      </c>
      <c r="AO168" s="81">
        <v>1.6080000000000001</v>
      </c>
      <c r="AP168" s="81">
        <v>1.05</v>
      </c>
      <c r="AQ168" s="81">
        <v>0.47399999999999998</v>
      </c>
      <c r="AR168" s="81">
        <v>0.14799999999999999</v>
      </c>
      <c r="AS168" s="81">
        <v>7.6999999999999999E-2</v>
      </c>
      <c r="AT168" s="81">
        <v>0.152</v>
      </c>
      <c r="AU168" s="81">
        <v>0.14199999999999999</v>
      </c>
      <c r="AV168" s="81">
        <v>1.4179999999999999</v>
      </c>
    </row>
    <row r="169" spans="28:48" x14ac:dyDescent="0.2">
      <c r="AB169" s="80">
        <v>85.82</v>
      </c>
      <c r="AK169" s="67">
        <v>35.26</v>
      </c>
      <c r="AL169" s="67">
        <v>40.229999999999997</v>
      </c>
      <c r="AM169" s="67">
        <v>10.51</v>
      </c>
      <c r="AN169" s="81">
        <v>1.7709999999999999</v>
      </c>
      <c r="AO169" s="81">
        <v>1.677</v>
      </c>
      <c r="AP169" s="81">
        <v>1.095</v>
      </c>
      <c r="AQ169" s="81">
        <v>0.49399999999999999</v>
      </c>
      <c r="AR169" s="81">
        <v>0.154</v>
      </c>
      <c r="AS169" s="81">
        <v>0.08</v>
      </c>
      <c r="AT169" s="81">
        <v>0.158</v>
      </c>
      <c r="AU169" s="81">
        <v>0.14799999999999999</v>
      </c>
      <c r="AV169" s="81">
        <v>1.4830000000000001</v>
      </c>
    </row>
    <row r="170" spans="28:48" x14ac:dyDescent="0.2">
      <c r="AB170" s="80">
        <v>86.74</v>
      </c>
      <c r="AK170" s="67">
        <v>35.26</v>
      </c>
      <c r="AL170" s="67">
        <v>47.56</v>
      </c>
      <c r="AM170" s="67">
        <v>10.51</v>
      </c>
      <c r="AN170" s="81">
        <v>1.8480000000000001</v>
      </c>
      <c r="AO170" s="81">
        <v>1.75</v>
      </c>
      <c r="AP170" s="81">
        <v>1.1419999999999999</v>
      </c>
      <c r="AQ170" s="81">
        <v>0.51600000000000001</v>
      </c>
      <c r="AR170" s="81">
        <v>0.161</v>
      </c>
      <c r="AS170" s="81">
        <v>8.4000000000000005E-2</v>
      </c>
      <c r="AT170" s="81">
        <v>0.16500000000000001</v>
      </c>
      <c r="AU170" s="81">
        <v>0.155</v>
      </c>
      <c r="AV170" s="81">
        <v>1.552</v>
      </c>
    </row>
    <row r="171" spans="28:48" x14ac:dyDescent="0.2">
      <c r="AB171" s="80">
        <v>87.65</v>
      </c>
      <c r="AK171" s="67">
        <v>35.26</v>
      </c>
      <c r="AL171" s="67">
        <v>47.56</v>
      </c>
      <c r="AM171" s="67">
        <v>10.51</v>
      </c>
      <c r="AN171" s="81">
        <v>1.9279999999999999</v>
      </c>
      <c r="AO171" s="81">
        <v>1.8260000000000001</v>
      </c>
      <c r="AP171" s="81">
        <v>1.1919999999999999</v>
      </c>
      <c r="AQ171" s="81">
        <v>0.53800000000000003</v>
      </c>
      <c r="AR171" s="81">
        <v>0.16800000000000001</v>
      </c>
      <c r="AS171" s="81">
        <v>8.7999999999999995E-2</v>
      </c>
      <c r="AT171" s="81">
        <v>0.17299999999999999</v>
      </c>
      <c r="AU171" s="81">
        <v>0.16200000000000001</v>
      </c>
      <c r="AV171" s="81">
        <v>1.6240000000000001</v>
      </c>
    </row>
    <row r="172" spans="28:48" x14ac:dyDescent="0.2">
      <c r="AB172" s="80">
        <v>88.55</v>
      </c>
      <c r="AK172" s="67">
        <v>35.26</v>
      </c>
      <c r="AL172" s="67">
        <v>47.56</v>
      </c>
      <c r="AM172" s="67">
        <v>10.51</v>
      </c>
      <c r="AN172" s="81">
        <v>2.0129999999999999</v>
      </c>
      <c r="AO172" s="81">
        <v>1.9059999999999999</v>
      </c>
      <c r="AP172" s="81">
        <v>1.2450000000000001</v>
      </c>
      <c r="AQ172" s="81">
        <v>0.56200000000000006</v>
      </c>
      <c r="AR172" s="81">
        <v>0.17499999999999999</v>
      </c>
      <c r="AS172" s="81">
        <v>9.0999999999999998E-2</v>
      </c>
      <c r="AT172" s="81">
        <v>0.18</v>
      </c>
      <c r="AU172" s="81">
        <v>0.16900000000000001</v>
      </c>
      <c r="AV172" s="81">
        <v>1.7010000000000001</v>
      </c>
    </row>
    <row r="173" spans="28:48" x14ac:dyDescent="0.2">
      <c r="AB173" s="80">
        <v>89.45</v>
      </c>
      <c r="AK173" s="67">
        <v>35.26</v>
      </c>
      <c r="AL173" s="67">
        <v>47.56</v>
      </c>
      <c r="AM173" s="67">
        <v>10.51</v>
      </c>
      <c r="AN173" s="81">
        <v>2.1030000000000002</v>
      </c>
      <c r="AO173" s="81">
        <v>1.9910000000000001</v>
      </c>
      <c r="AP173" s="81">
        <v>1.3</v>
      </c>
      <c r="AQ173" s="81">
        <v>0.58599999999999997</v>
      </c>
      <c r="AR173" s="81">
        <v>0.183</v>
      </c>
      <c r="AS173" s="81">
        <v>9.6000000000000002E-2</v>
      </c>
      <c r="AT173" s="81">
        <v>0.188</v>
      </c>
      <c r="AU173" s="81">
        <v>0.17699999999999999</v>
      </c>
      <c r="AV173" s="81">
        <v>1.7829999999999999</v>
      </c>
    </row>
    <row r="174" spans="28:48" x14ac:dyDescent="0.2">
      <c r="AB174" s="80">
        <v>90.31</v>
      </c>
      <c r="AK174" s="67">
        <v>35.26</v>
      </c>
      <c r="AL174" s="67">
        <v>47.56</v>
      </c>
      <c r="AM174" s="67">
        <v>10.51</v>
      </c>
      <c r="AN174" s="81">
        <v>2.1970000000000001</v>
      </c>
      <c r="AO174" s="81">
        <v>2.081</v>
      </c>
      <c r="AP174" s="81">
        <v>1.3580000000000001</v>
      </c>
      <c r="AQ174" s="81">
        <v>0.61299999999999999</v>
      </c>
      <c r="AR174" s="81">
        <v>0.191</v>
      </c>
      <c r="AS174" s="81">
        <v>0.1</v>
      </c>
      <c r="AT174" s="81">
        <v>0.19700000000000001</v>
      </c>
      <c r="AU174" s="81">
        <v>0.185</v>
      </c>
      <c r="AV174" s="81">
        <v>1.871</v>
      </c>
    </row>
    <row r="175" spans="28:48" x14ac:dyDescent="0.2">
      <c r="AB175" s="80">
        <v>91.15</v>
      </c>
      <c r="AK175" s="67">
        <v>35.26</v>
      </c>
      <c r="AL175" s="67">
        <v>51.89</v>
      </c>
      <c r="AM175" s="67">
        <v>10.51</v>
      </c>
      <c r="AN175" s="81">
        <v>2.2959999999999998</v>
      </c>
      <c r="AO175" s="81">
        <v>2.1749999999999998</v>
      </c>
      <c r="AP175" s="81">
        <v>1.42</v>
      </c>
      <c r="AQ175" s="81">
        <v>0.64</v>
      </c>
      <c r="AR175" s="81">
        <v>0.2</v>
      </c>
      <c r="AS175" s="81">
        <v>0.105</v>
      </c>
      <c r="AT175" s="81">
        <v>0.20599999999999999</v>
      </c>
      <c r="AU175" s="81">
        <v>0.193</v>
      </c>
      <c r="AV175" s="81">
        <v>1.964</v>
      </c>
    </row>
    <row r="176" spans="28:48" x14ac:dyDescent="0.2">
      <c r="AB176" s="80">
        <v>91.95</v>
      </c>
      <c r="AK176" s="67">
        <v>35.26</v>
      </c>
      <c r="AL176" s="67">
        <v>51.89</v>
      </c>
      <c r="AM176" s="67">
        <v>10.51</v>
      </c>
      <c r="AN176" s="81">
        <v>2.4020000000000001</v>
      </c>
      <c r="AO176" s="81">
        <v>2.274</v>
      </c>
      <c r="AP176" s="81">
        <v>1.4850000000000001</v>
      </c>
      <c r="AQ176" s="81">
        <v>0.67</v>
      </c>
      <c r="AR176" s="81">
        <v>0.20899999999999999</v>
      </c>
      <c r="AS176" s="81">
        <v>0.109</v>
      </c>
      <c r="AT176" s="81">
        <v>0.216</v>
      </c>
      <c r="AU176" s="81">
        <v>0.20200000000000001</v>
      </c>
      <c r="AV176" s="81">
        <v>2.0630000000000002</v>
      </c>
    </row>
    <row r="177" spans="28:48" x14ac:dyDescent="0.2">
      <c r="AB177" s="80">
        <v>92.71</v>
      </c>
      <c r="AK177" s="67">
        <v>35.26</v>
      </c>
      <c r="AL177" s="67">
        <v>51.89</v>
      </c>
      <c r="AM177" s="67">
        <v>10.51</v>
      </c>
      <c r="AN177" s="81">
        <v>2.5129999999999999</v>
      </c>
      <c r="AO177" s="81">
        <v>2.38</v>
      </c>
      <c r="AP177" s="81">
        <v>1.554</v>
      </c>
      <c r="AQ177" s="81">
        <v>0.70099999999999996</v>
      </c>
      <c r="AR177" s="81">
        <v>0.218</v>
      </c>
      <c r="AS177" s="81">
        <v>0.115</v>
      </c>
      <c r="AT177" s="81">
        <v>0.22600000000000001</v>
      </c>
      <c r="AU177" s="81">
        <v>0.21199999999999999</v>
      </c>
      <c r="AV177" s="81">
        <v>2.169</v>
      </c>
    </row>
    <row r="178" spans="28:48" x14ac:dyDescent="0.2">
      <c r="AB178" s="80">
        <v>93.44</v>
      </c>
      <c r="AK178" s="67">
        <v>35.26</v>
      </c>
      <c r="AL178" s="67">
        <v>51.89</v>
      </c>
      <c r="AM178" s="67">
        <v>10.51</v>
      </c>
      <c r="AN178" s="81">
        <v>2.63</v>
      </c>
      <c r="AO178" s="81">
        <v>2.4910000000000001</v>
      </c>
      <c r="AP178" s="81">
        <v>1.6259999999999999</v>
      </c>
      <c r="AQ178" s="81">
        <v>0.73299999999999998</v>
      </c>
      <c r="AR178" s="81">
        <v>0.22900000000000001</v>
      </c>
      <c r="AS178" s="81">
        <v>0.12</v>
      </c>
      <c r="AT178" s="81">
        <v>0.23699999999999999</v>
      </c>
      <c r="AU178" s="81">
        <v>0.222</v>
      </c>
      <c r="AV178" s="81">
        <v>2.282</v>
      </c>
    </row>
    <row r="179" spans="28:48" x14ac:dyDescent="0.2">
      <c r="AB179" s="80">
        <v>94.12</v>
      </c>
      <c r="AK179" s="67">
        <v>35.26</v>
      </c>
      <c r="AL179" s="67">
        <v>51.89</v>
      </c>
      <c r="AM179" s="67">
        <v>10.51</v>
      </c>
      <c r="AN179" s="81">
        <v>2.7549999999999999</v>
      </c>
      <c r="AO179" s="81">
        <v>2.609</v>
      </c>
      <c r="AP179" s="81">
        <v>1.704</v>
      </c>
      <c r="AQ179" s="81">
        <v>0.76800000000000002</v>
      </c>
      <c r="AR179" s="81">
        <v>0.23899999999999999</v>
      </c>
      <c r="AS179" s="81">
        <v>0.126</v>
      </c>
      <c r="AT179" s="81">
        <v>0.248</v>
      </c>
      <c r="AU179" s="81">
        <v>0.23200000000000001</v>
      </c>
      <c r="AV179" s="81">
        <v>2.403</v>
      </c>
    </row>
    <row r="180" spans="28:48" x14ac:dyDescent="0.2">
      <c r="AB180" s="80">
        <v>94.77</v>
      </c>
      <c r="AK180" s="67">
        <v>35.26</v>
      </c>
      <c r="AL180" s="67">
        <v>68.22</v>
      </c>
      <c r="AM180" s="67">
        <v>10.51</v>
      </c>
      <c r="AN180" s="81">
        <v>2.887</v>
      </c>
      <c r="AO180" s="81">
        <v>2.734</v>
      </c>
      <c r="AP180" s="81">
        <v>1.7849999999999999</v>
      </c>
      <c r="AQ180" s="81">
        <v>0.80500000000000005</v>
      </c>
      <c r="AR180" s="81">
        <v>0.251</v>
      </c>
      <c r="AS180" s="81">
        <v>0.13200000000000001</v>
      </c>
      <c r="AT180" s="81">
        <v>0.26100000000000001</v>
      </c>
      <c r="AU180" s="81">
        <v>0.24399999999999999</v>
      </c>
      <c r="AV180" s="81">
        <v>2.5329999999999999</v>
      </c>
    </row>
    <row r="181" spans="28:48" x14ac:dyDescent="0.2">
      <c r="AB181" s="80">
        <v>95.37</v>
      </c>
      <c r="AK181" s="67">
        <v>35.26</v>
      </c>
      <c r="AL181" s="67">
        <v>68.22</v>
      </c>
      <c r="AM181" s="67">
        <v>10.51</v>
      </c>
      <c r="AN181" s="81">
        <v>3.0270000000000001</v>
      </c>
      <c r="AO181" s="81">
        <v>2.867</v>
      </c>
      <c r="AP181" s="81">
        <v>1.8720000000000001</v>
      </c>
      <c r="AQ181" s="81">
        <v>0.84399999999999997</v>
      </c>
      <c r="AR181" s="81">
        <v>0.26300000000000001</v>
      </c>
      <c r="AS181" s="81">
        <v>0.13900000000000001</v>
      </c>
      <c r="AT181" s="81">
        <v>0.27400000000000002</v>
      </c>
      <c r="AU181" s="81">
        <v>0.25600000000000001</v>
      </c>
      <c r="AV181" s="81">
        <v>2.6720000000000002</v>
      </c>
    </row>
    <row r="182" spans="28:48" x14ac:dyDescent="0.2">
      <c r="AB182" s="80">
        <v>95.94</v>
      </c>
      <c r="AK182" s="67">
        <v>35.26</v>
      </c>
      <c r="AL182" s="67">
        <v>68.22</v>
      </c>
      <c r="AM182" s="67">
        <v>10.51</v>
      </c>
      <c r="AN182" s="81">
        <v>3.177</v>
      </c>
      <c r="AO182" s="81">
        <v>3.008</v>
      </c>
      <c r="AP182" s="81">
        <v>1.9650000000000001</v>
      </c>
      <c r="AQ182" s="81">
        <v>0.88600000000000001</v>
      </c>
      <c r="AR182" s="81">
        <v>0.27600000000000002</v>
      </c>
      <c r="AS182" s="81">
        <v>0.14599999999999999</v>
      </c>
      <c r="AT182" s="81">
        <v>0.28799999999999998</v>
      </c>
      <c r="AU182" s="81">
        <v>0.26900000000000002</v>
      </c>
      <c r="AV182" s="81">
        <v>2.8220000000000001</v>
      </c>
    </row>
    <row r="183" spans="28:48" x14ac:dyDescent="0.2">
      <c r="AB183" s="80">
        <v>96.46</v>
      </c>
      <c r="AK183" s="67">
        <v>35.26</v>
      </c>
      <c r="AL183" s="67">
        <v>68.22</v>
      </c>
      <c r="AM183" s="67">
        <v>10.51</v>
      </c>
      <c r="AN183" s="81">
        <v>3.3359999999999999</v>
      </c>
      <c r="AO183" s="81">
        <v>3.1589999999999998</v>
      </c>
      <c r="AP183" s="81">
        <v>2.0640000000000001</v>
      </c>
      <c r="AQ183" s="81">
        <v>0.93100000000000005</v>
      </c>
      <c r="AR183" s="81">
        <v>0.28899999999999998</v>
      </c>
      <c r="AS183" s="81">
        <v>0.153</v>
      </c>
      <c r="AT183" s="81">
        <v>0.30199999999999999</v>
      </c>
      <c r="AU183" s="81">
        <v>0.28299999999999997</v>
      </c>
      <c r="AV183" s="81">
        <v>2.984</v>
      </c>
    </row>
    <row r="184" spans="28:48" x14ac:dyDescent="0.2">
      <c r="AB184" s="80">
        <v>96.94</v>
      </c>
      <c r="AK184" s="67">
        <v>35.26</v>
      </c>
      <c r="AL184" s="67">
        <v>68.22</v>
      </c>
      <c r="AM184" s="67">
        <v>10.51</v>
      </c>
      <c r="AN184" s="81">
        <v>3.5059999999999998</v>
      </c>
      <c r="AO184" s="81">
        <v>3.32</v>
      </c>
      <c r="AP184" s="81">
        <v>2.169</v>
      </c>
      <c r="AQ184" s="81">
        <v>0.97899999999999998</v>
      </c>
      <c r="AR184" s="81">
        <v>0.30399999999999999</v>
      </c>
      <c r="AS184" s="81">
        <v>0.161</v>
      </c>
      <c r="AT184" s="81">
        <v>0.318</v>
      </c>
      <c r="AU184" s="81">
        <v>0.29799999999999999</v>
      </c>
      <c r="AV184" s="81">
        <v>3.16</v>
      </c>
    </row>
    <row r="185" spans="28:48" x14ac:dyDescent="0.2">
      <c r="AB185" s="80">
        <v>97.38</v>
      </c>
      <c r="AK185" s="67">
        <v>35.26</v>
      </c>
      <c r="AL185" s="67">
        <v>68.22</v>
      </c>
      <c r="AM185" s="67">
        <v>10.51</v>
      </c>
      <c r="AN185" s="81">
        <v>3.6880000000000002</v>
      </c>
      <c r="AO185" s="81">
        <v>3.4929999999999999</v>
      </c>
      <c r="AP185" s="81">
        <v>2.282</v>
      </c>
      <c r="AQ185" s="81">
        <v>1.03</v>
      </c>
      <c r="AR185" s="81">
        <v>0.32</v>
      </c>
      <c r="AS185" s="81">
        <v>0.17</v>
      </c>
      <c r="AT185" s="81">
        <v>0.33500000000000002</v>
      </c>
      <c r="AU185" s="81">
        <v>0.314</v>
      </c>
      <c r="AV185" s="81">
        <v>3.35</v>
      </c>
    </row>
    <row r="186" spans="28:48" x14ac:dyDescent="0.2">
      <c r="AB186" s="80">
        <v>97.78</v>
      </c>
      <c r="AK186" s="67">
        <v>35.26</v>
      </c>
      <c r="AL186" s="67">
        <v>68.22</v>
      </c>
      <c r="AM186" s="67">
        <v>10.51</v>
      </c>
      <c r="AN186" s="81">
        <v>3.883</v>
      </c>
      <c r="AO186" s="81">
        <v>3.677</v>
      </c>
      <c r="AP186" s="81">
        <v>2.403</v>
      </c>
      <c r="AQ186" s="81">
        <v>1.0840000000000001</v>
      </c>
      <c r="AR186" s="81">
        <v>0.33600000000000002</v>
      </c>
      <c r="AS186" s="81">
        <v>0.17899999999999999</v>
      </c>
      <c r="AT186" s="81">
        <v>0.35399999999999998</v>
      </c>
      <c r="AU186" s="81">
        <v>0.33100000000000002</v>
      </c>
      <c r="AV186" s="81">
        <v>3.5569999999999999</v>
      </c>
    </row>
    <row r="187" spans="28:48" x14ac:dyDescent="0.2">
      <c r="AB187" s="80">
        <v>98.12</v>
      </c>
      <c r="AK187" s="67">
        <v>35.26</v>
      </c>
      <c r="AL187" s="67">
        <v>68.22</v>
      </c>
      <c r="AM187" s="67">
        <v>10.51</v>
      </c>
      <c r="AN187" s="81">
        <v>4.0919999999999996</v>
      </c>
      <c r="AO187" s="81">
        <v>3.875</v>
      </c>
      <c r="AP187" s="81">
        <v>2.532</v>
      </c>
      <c r="AQ187" s="81">
        <v>1.143</v>
      </c>
      <c r="AR187" s="81">
        <v>0.35499999999999998</v>
      </c>
      <c r="AS187" s="81">
        <v>0.189</v>
      </c>
      <c r="AT187" s="81">
        <v>0.373</v>
      </c>
      <c r="AU187" s="81">
        <v>0.34899999999999998</v>
      </c>
      <c r="AV187" s="81">
        <v>3.782</v>
      </c>
    </row>
    <row r="188" spans="28:48" x14ac:dyDescent="0.2">
      <c r="AB188" s="80">
        <v>98.4</v>
      </c>
      <c r="AK188" s="67">
        <v>35.26</v>
      </c>
      <c r="AL188" s="67">
        <v>68.22</v>
      </c>
      <c r="AM188" s="67">
        <v>10.51</v>
      </c>
      <c r="AN188" s="81">
        <v>4.3170000000000002</v>
      </c>
      <c r="AO188" s="81">
        <v>4.0880000000000001</v>
      </c>
      <c r="AP188" s="81">
        <v>2.6720000000000002</v>
      </c>
      <c r="AQ188" s="81">
        <v>1.206</v>
      </c>
      <c r="AR188" s="81">
        <v>0.374</v>
      </c>
      <c r="AS188" s="81">
        <v>0.2</v>
      </c>
      <c r="AT188" s="81">
        <v>0.39500000000000002</v>
      </c>
      <c r="AU188" s="81">
        <v>0.36899999999999999</v>
      </c>
      <c r="AV188" s="81">
        <v>4.03</v>
      </c>
    </row>
    <row r="189" spans="28:48" x14ac:dyDescent="0.2">
      <c r="AB189" s="80">
        <v>95.02</v>
      </c>
      <c r="AK189" s="67">
        <v>45.69</v>
      </c>
      <c r="AL189" s="67">
        <v>66.209999999999994</v>
      </c>
      <c r="AM189" s="67">
        <v>7.04</v>
      </c>
      <c r="AN189" s="81">
        <v>4.452</v>
      </c>
      <c r="AO189" s="81">
        <v>4.2160000000000002</v>
      </c>
      <c r="AP189" s="81">
        <v>2.7559999999999998</v>
      </c>
      <c r="AQ189" s="81">
        <v>1.2450000000000001</v>
      </c>
      <c r="AR189" s="81">
        <v>0.38600000000000001</v>
      </c>
      <c r="AS189" s="81">
        <v>0.20699999999999999</v>
      </c>
      <c r="AT189" s="81">
        <v>0.40799999999999997</v>
      </c>
      <c r="AU189" s="81">
        <v>0.38200000000000001</v>
      </c>
      <c r="AV189" s="81">
        <v>4.1989999999999998</v>
      </c>
    </row>
    <row r="190" spans="28:48" x14ac:dyDescent="0.2">
      <c r="AB190" s="80">
        <v>95.24</v>
      </c>
      <c r="AK190" s="67">
        <v>45.69</v>
      </c>
      <c r="AL190" s="67">
        <v>66.209999999999994</v>
      </c>
      <c r="AM190" s="67">
        <v>7.04</v>
      </c>
      <c r="AN190" s="81">
        <v>4.7069999999999999</v>
      </c>
      <c r="AO190" s="81">
        <v>4.4569999999999999</v>
      </c>
      <c r="AP190" s="81">
        <v>2.9140000000000001</v>
      </c>
      <c r="AQ190" s="81">
        <v>1.3169999999999999</v>
      </c>
      <c r="AR190" s="81">
        <v>0.40799999999999997</v>
      </c>
      <c r="AS190" s="81">
        <v>0.219</v>
      </c>
      <c r="AT190" s="81">
        <v>0.432</v>
      </c>
      <c r="AU190" s="81">
        <v>0.40500000000000003</v>
      </c>
      <c r="AV190" s="81">
        <v>4.4889999999999999</v>
      </c>
    </row>
    <row r="191" spans="28:48" x14ac:dyDescent="0.2">
      <c r="AB191" s="80">
        <v>95.42</v>
      </c>
      <c r="AK191" s="67">
        <v>45.69</v>
      </c>
      <c r="AL191" s="67">
        <v>66.209999999999994</v>
      </c>
      <c r="AM191" s="67">
        <v>7.04</v>
      </c>
      <c r="AN191" s="81">
        <v>4.9820000000000002</v>
      </c>
      <c r="AO191" s="81">
        <v>4.7169999999999996</v>
      </c>
      <c r="AP191" s="81">
        <v>3.085</v>
      </c>
      <c r="AQ191" s="81">
        <v>1.3939999999999999</v>
      </c>
      <c r="AR191" s="81">
        <v>0.432</v>
      </c>
      <c r="AS191" s="81">
        <v>0.23200000000000001</v>
      </c>
      <c r="AT191" s="81">
        <v>0.45900000000000002</v>
      </c>
      <c r="AU191" s="81">
        <v>0.42899999999999999</v>
      </c>
      <c r="AV191" s="81">
        <v>4.8090000000000002</v>
      </c>
    </row>
    <row r="192" spans="28:48" x14ac:dyDescent="0.2">
      <c r="AB192" s="80">
        <v>95.55</v>
      </c>
      <c r="AK192" s="67">
        <v>45.69</v>
      </c>
      <c r="AL192" s="67">
        <v>66.209999999999994</v>
      </c>
      <c r="AM192" s="67">
        <v>7.04</v>
      </c>
      <c r="AN192" s="81">
        <v>5.2789999999999999</v>
      </c>
      <c r="AO192" s="81">
        <v>4.9980000000000002</v>
      </c>
      <c r="AP192" s="81">
        <v>3.27</v>
      </c>
      <c r="AQ192" s="81">
        <v>1.478</v>
      </c>
      <c r="AR192" s="81">
        <v>0.45800000000000002</v>
      </c>
      <c r="AS192" s="81">
        <v>0.247</v>
      </c>
      <c r="AT192" s="81">
        <v>0.48799999999999999</v>
      </c>
      <c r="AU192" s="81">
        <v>0.45600000000000002</v>
      </c>
      <c r="AV192" s="81">
        <v>5.1619999999999999</v>
      </c>
    </row>
    <row r="193" spans="28:48" x14ac:dyDescent="0.2">
      <c r="AB193" s="80">
        <v>95.64</v>
      </c>
      <c r="AK193" s="67">
        <v>45.69</v>
      </c>
      <c r="AL193" s="67">
        <v>66.209999999999994</v>
      </c>
      <c r="AM193" s="67">
        <v>7.04</v>
      </c>
      <c r="AN193" s="81">
        <v>5.6</v>
      </c>
      <c r="AO193" s="81">
        <v>5.3019999999999996</v>
      </c>
      <c r="AP193" s="81">
        <v>3.4710000000000001</v>
      </c>
      <c r="AQ193" s="81">
        <v>1.57</v>
      </c>
      <c r="AR193" s="81">
        <v>0.48599999999999999</v>
      </c>
      <c r="AS193" s="81">
        <v>0.26300000000000001</v>
      </c>
      <c r="AT193" s="81">
        <v>0.51900000000000002</v>
      </c>
      <c r="AU193" s="81">
        <v>0.48499999999999999</v>
      </c>
      <c r="AV193" s="81">
        <v>5.5540000000000003</v>
      </c>
    </row>
    <row r="194" spans="28:48" x14ac:dyDescent="0.2">
      <c r="AB194" s="80">
        <v>95.71</v>
      </c>
      <c r="AK194" s="67">
        <v>45.69</v>
      </c>
      <c r="AL194" s="67">
        <v>66.209999999999994</v>
      </c>
      <c r="AM194" s="67">
        <v>7.04</v>
      </c>
      <c r="AN194" s="81">
        <v>5.95</v>
      </c>
      <c r="AO194" s="81">
        <v>5.633</v>
      </c>
      <c r="AP194" s="81">
        <v>3.6890000000000001</v>
      </c>
      <c r="AQ194" s="81">
        <v>1.67</v>
      </c>
      <c r="AR194" s="81">
        <v>0.51600000000000001</v>
      </c>
      <c r="AS194" s="81">
        <v>0.28000000000000003</v>
      </c>
      <c r="AT194" s="81">
        <v>0.55300000000000005</v>
      </c>
      <c r="AU194" s="81">
        <v>0.51700000000000002</v>
      </c>
      <c r="AV194" s="81">
        <v>5.9909999999999997</v>
      </c>
    </row>
    <row r="195" spans="28:48" x14ac:dyDescent="0.2">
      <c r="AB195" s="80">
        <v>95.77</v>
      </c>
      <c r="AK195" s="67">
        <v>45.69</v>
      </c>
      <c r="AL195" s="67">
        <v>66.209999999999994</v>
      </c>
      <c r="AM195" s="67">
        <v>7.04</v>
      </c>
      <c r="AN195" s="81">
        <v>6.33</v>
      </c>
      <c r="AO195" s="81">
        <v>5.9930000000000003</v>
      </c>
      <c r="AP195" s="81">
        <v>3.927</v>
      </c>
      <c r="AQ195" s="81">
        <v>1.7789999999999999</v>
      </c>
      <c r="AR195" s="81">
        <v>0.55000000000000004</v>
      </c>
      <c r="AS195" s="81">
        <v>0.3</v>
      </c>
      <c r="AT195" s="81">
        <v>0.59099999999999997</v>
      </c>
      <c r="AU195" s="81">
        <v>0.55300000000000005</v>
      </c>
      <c r="AV195" s="81">
        <v>6.4779999999999998</v>
      </c>
    </row>
    <row r="196" spans="28:48" x14ac:dyDescent="0.2">
      <c r="AB196" s="80">
        <v>95.81</v>
      </c>
      <c r="AK196" s="67">
        <v>45.69</v>
      </c>
      <c r="AL196" s="67">
        <v>66.209999999999994</v>
      </c>
      <c r="AM196" s="67">
        <v>7.04</v>
      </c>
      <c r="AN196" s="81">
        <v>6.7439999999999998</v>
      </c>
      <c r="AO196" s="81">
        <v>6.3840000000000003</v>
      </c>
      <c r="AP196" s="81">
        <v>4.1849999999999996</v>
      </c>
      <c r="AQ196" s="81">
        <v>1.897</v>
      </c>
      <c r="AR196" s="81">
        <v>0.58699999999999997</v>
      </c>
      <c r="AS196" s="81">
        <v>0.32100000000000001</v>
      </c>
      <c r="AT196" s="81">
        <v>0.63200000000000001</v>
      </c>
      <c r="AU196" s="81">
        <v>0.59099999999999997</v>
      </c>
      <c r="AV196" s="81">
        <v>7.02</v>
      </c>
    </row>
    <row r="197" spans="28:48" x14ac:dyDescent="0.2">
      <c r="AB197" s="80">
        <v>95.83</v>
      </c>
      <c r="AK197" s="67">
        <v>45.69</v>
      </c>
      <c r="AL197" s="67">
        <v>66.209999999999994</v>
      </c>
      <c r="AM197" s="67">
        <v>7.04</v>
      </c>
      <c r="AN197" s="81">
        <v>7.1950000000000003</v>
      </c>
      <c r="AO197" s="81">
        <v>6.8120000000000003</v>
      </c>
      <c r="AP197" s="81">
        <v>4.4669999999999996</v>
      </c>
      <c r="AQ197" s="81">
        <v>2.0270000000000001</v>
      </c>
      <c r="AR197" s="81">
        <v>0.627</v>
      </c>
      <c r="AS197" s="81">
        <v>0.34399999999999997</v>
      </c>
      <c r="AT197" s="81">
        <v>0.67700000000000005</v>
      </c>
      <c r="AU197" s="81">
        <v>0.63400000000000001</v>
      </c>
      <c r="AV197" s="81">
        <v>7.625</v>
      </c>
    </row>
    <row r="198" spans="28:48" x14ac:dyDescent="0.2">
      <c r="AB198" s="80">
        <v>95.04</v>
      </c>
      <c r="AK198" s="67">
        <v>45.69</v>
      </c>
      <c r="AL198" s="67">
        <v>66.209999999999994</v>
      </c>
      <c r="AM198" s="67">
        <v>7.04</v>
      </c>
      <c r="AN198" s="81">
        <v>7.69</v>
      </c>
      <c r="AO198" s="81">
        <v>7.28</v>
      </c>
      <c r="AP198" s="81">
        <v>4.7770000000000001</v>
      </c>
      <c r="AQ198" s="81">
        <v>2.17</v>
      </c>
      <c r="AR198" s="81">
        <v>0.67100000000000004</v>
      </c>
      <c r="AS198" s="81">
        <v>0.36899999999999999</v>
      </c>
      <c r="AT198" s="81">
        <v>0.72699999999999998</v>
      </c>
      <c r="AU198" s="81">
        <v>0.68</v>
      </c>
      <c r="AV198" s="81">
        <v>8.3000000000000007</v>
      </c>
    </row>
    <row r="199" spans="28:48" x14ac:dyDescent="0.2">
      <c r="AB199" s="80">
        <v>94.24</v>
      </c>
      <c r="AK199" s="67">
        <v>45.69</v>
      </c>
      <c r="AL199" s="67">
        <v>66.209999999999994</v>
      </c>
      <c r="AM199" s="67">
        <v>7.04</v>
      </c>
      <c r="AN199" s="81">
        <v>8.2330000000000005</v>
      </c>
      <c r="AO199" s="81">
        <v>7.7939999999999996</v>
      </c>
      <c r="AP199" s="81">
        <v>5.117</v>
      </c>
      <c r="AQ199" s="81">
        <v>2.3260000000000001</v>
      </c>
      <c r="AR199" s="81">
        <v>0.71899999999999997</v>
      </c>
      <c r="AS199" s="81">
        <v>0.39800000000000002</v>
      </c>
      <c r="AT199" s="81">
        <v>0.78100000000000003</v>
      </c>
      <c r="AU199" s="81">
        <v>0.73099999999999998</v>
      </c>
      <c r="AV199" s="81">
        <v>9.0570000000000004</v>
      </c>
    </row>
    <row r="200" spans="28:48" x14ac:dyDescent="0.2">
      <c r="AB200" s="80">
        <v>93.45</v>
      </c>
      <c r="AK200" s="67">
        <v>45.69</v>
      </c>
      <c r="AL200" s="67">
        <v>66.209999999999994</v>
      </c>
      <c r="AM200" s="67">
        <v>7.04</v>
      </c>
      <c r="AN200" s="81">
        <v>8.8309999999999995</v>
      </c>
      <c r="AO200" s="81">
        <v>8.3610000000000007</v>
      </c>
      <c r="AP200" s="81">
        <v>5.492</v>
      </c>
      <c r="AQ200" s="81">
        <v>2.4990000000000001</v>
      </c>
      <c r="AR200" s="81">
        <v>0.77200000000000002</v>
      </c>
      <c r="AS200" s="81">
        <v>0.42899999999999999</v>
      </c>
      <c r="AT200" s="81">
        <v>0.84199999999999997</v>
      </c>
      <c r="AU200" s="81">
        <v>0.78800000000000003</v>
      </c>
      <c r="AV200" s="81">
        <v>9.9160000000000004</v>
      </c>
    </row>
    <row r="201" spans="28:48" x14ac:dyDescent="0.2">
      <c r="AB201" s="80">
        <v>92.65</v>
      </c>
      <c r="AK201" s="67">
        <v>45.69</v>
      </c>
      <c r="AL201" s="67">
        <v>66.209999999999994</v>
      </c>
      <c r="AM201" s="67">
        <v>7.04</v>
      </c>
      <c r="AN201" s="81">
        <v>9.4920000000000009</v>
      </c>
      <c r="AO201" s="81">
        <v>8.9870000000000001</v>
      </c>
      <c r="AP201" s="81">
        <v>5.9080000000000004</v>
      </c>
      <c r="AQ201" s="81">
        <v>2.6909999999999998</v>
      </c>
      <c r="AR201" s="81">
        <v>0.83099999999999996</v>
      </c>
      <c r="AS201" s="81">
        <v>0.46500000000000002</v>
      </c>
      <c r="AT201" s="81">
        <v>0.91</v>
      </c>
      <c r="AU201" s="81">
        <v>0.85099999999999998</v>
      </c>
      <c r="AV201" s="81">
        <v>10.894</v>
      </c>
    </row>
    <row r="202" spans="28:48" x14ac:dyDescent="0.2">
      <c r="AB202" s="80">
        <v>91.86</v>
      </c>
      <c r="AK202" s="67">
        <v>45.69</v>
      </c>
      <c r="AL202" s="67">
        <v>66.209999999999994</v>
      </c>
      <c r="AM202" s="67">
        <v>7.04</v>
      </c>
      <c r="AN202" s="81">
        <v>10.223000000000001</v>
      </c>
      <c r="AO202" s="81">
        <v>9.6809999999999992</v>
      </c>
      <c r="AP202" s="81">
        <v>6.3689999999999998</v>
      </c>
      <c r="AQ202" s="81">
        <v>2.9049999999999998</v>
      </c>
      <c r="AR202" s="81">
        <v>0.89700000000000002</v>
      </c>
      <c r="AS202" s="81">
        <v>0.504</v>
      </c>
      <c r="AT202" s="81">
        <v>0.98499999999999999</v>
      </c>
      <c r="AU202" s="81">
        <v>0.92100000000000004</v>
      </c>
      <c r="AV202" s="81">
        <v>12.019</v>
      </c>
    </row>
    <row r="203" spans="28:48" x14ac:dyDescent="0.2">
      <c r="AB203" s="80">
        <v>89.42</v>
      </c>
      <c r="AK203" s="67">
        <v>45.69</v>
      </c>
      <c r="AL203" s="67">
        <v>66.209999999999994</v>
      </c>
      <c r="AM203" s="67">
        <v>7.04</v>
      </c>
      <c r="AN203" s="81">
        <v>11.031000000000001</v>
      </c>
      <c r="AO203" s="81">
        <v>10.446999999999999</v>
      </c>
      <c r="AP203" s="81">
        <v>6.8810000000000002</v>
      </c>
      <c r="AQ203" s="81">
        <v>3.1429999999999998</v>
      </c>
      <c r="AR203" s="81">
        <v>0.97</v>
      </c>
      <c r="AS203" s="81">
        <v>0.54900000000000004</v>
      </c>
      <c r="AT203" s="81">
        <v>1.069</v>
      </c>
      <c r="AU203" s="81">
        <v>1</v>
      </c>
      <c r="AV203" s="81">
        <v>13.314</v>
      </c>
    </row>
    <row r="204" spans="28:48" x14ac:dyDescent="0.2">
      <c r="AB204" s="80">
        <v>87.08</v>
      </c>
      <c r="AK204" s="67">
        <v>45.69</v>
      </c>
      <c r="AL204" s="67">
        <v>66.209999999999994</v>
      </c>
      <c r="AM204" s="67">
        <v>7.04</v>
      </c>
      <c r="AN204" s="81">
        <v>11.922000000000001</v>
      </c>
      <c r="AO204" s="81">
        <v>11.292999999999999</v>
      </c>
      <c r="AP204" s="81">
        <v>7.4480000000000004</v>
      </c>
      <c r="AQ204" s="81">
        <v>3.4079999999999999</v>
      </c>
      <c r="AR204" s="81">
        <v>1.0509999999999999</v>
      </c>
      <c r="AS204" s="81">
        <v>0.59899999999999998</v>
      </c>
      <c r="AT204" s="81">
        <v>1.163</v>
      </c>
      <c r="AU204" s="81">
        <v>1.0880000000000001</v>
      </c>
      <c r="AV204" s="81">
        <v>14.815</v>
      </c>
    </row>
    <row r="205" spans="28:48" x14ac:dyDescent="0.2">
      <c r="AB205" s="80">
        <v>84.84</v>
      </c>
      <c r="AK205" s="67">
        <v>45.69</v>
      </c>
      <c r="AL205" s="67">
        <v>66.209999999999994</v>
      </c>
      <c r="AM205" s="67">
        <v>7.04</v>
      </c>
      <c r="AN205" s="81">
        <v>12.901999999999999</v>
      </c>
      <c r="AO205" s="81">
        <v>12.226000000000001</v>
      </c>
      <c r="AP205" s="81">
        <v>8.077</v>
      </c>
      <c r="AQ205" s="81">
        <v>3.7040000000000002</v>
      </c>
      <c r="AR205" s="81">
        <v>1.1419999999999999</v>
      </c>
      <c r="AS205" s="81">
        <v>0.65400000000000003</v>
      </c>
      <c r="AT205" s="81">
        <v>1.268</v>
      </c>
      <c r="AU205" s="81">
        <v>1.1870000000000001</v>
      </c>
      <c r="AV205" s="81">
        <v>16.548999999999999</v>
      </c>
    </row>
    <row r="206" spans="28:48" x14ac:dyDescent="0.2">
      <c r="AB206" s="80">
        <v>82.68</v>
      </c>
      <c r="AK206" s="67">
        <v>45.69</v>
      </c>
      <c r="AL206" s="67">
        <v>66.209999999999994</v>
      </c>
      <c r="AM206" s="67">
        <v>7.04</v>
      </c>
      <c r="AN206" s="81">
        <v>13.976000000000001</v>
      </c>
      <c r="AO206" s="81">
        <v>13.249000000000001</v>
      </c>
      <c r="AP206" s="81">
        <v>8.7729999999999997</v>
      </c>
      <c r="AQ206" s="81">
        <v>4.0339999999999998</v>
      </c>
      <c r="AR206" s="81">
        <v>1.2430000000000001</v>
      </c>
      <c r="AS206" s="81">
        <v>0.71599999999999997</v>
      </c>
      <c r="AT206" s="81">
        <v>1.3839999999999999</v>
      </c>
      <c r="AU206" s="81">
        <v>1.2969999999999999</v>
      </c>
      <c r="AV206" s="81">
        <v>18.542000000000002</v>
      </c>
    </row>
    <row r="207" spans="28:48" x14ac:dyDescent="0.2">
      <c r="AB207" s="80">
        <v>80.63</v>
      </c>
      <c r="AK207" s="67">
        <v>45.69</v>
      </c>
      <c r="AL207" s="67">
        <v>66.209999999999994</v>
      </c>
      <c r="AM207" s="67">
        <v>7.04</v>
      </c>
      <c r="AN207" s="81">
        <v>15.147</v>
      </c>
      <c r="AO207" s="81">
        <v>14.366</v>
      </c>
      <c r="AP207" s="81">
        <v>9.5410000000000004</v>
      </c>
      <c r="AQ207" s="81">
        <v>4.4000000000000004</v>
      </c>
      <c r="AR207" s="81">
        <v>1.3560000000000001</v>
      </c>
      <c r="AS207" s="81">
        <v>0.78500000000000003</v>
      </c>
      <c r="AT207" s="81">
        <v>1.514</v>
      </c>
      <c r="AU207" s="81">
        <v>1.419</v>
      </c>
      <c r="AV207" s="81">
        <v>20.809000000000001</v>
      </c>
    </row>
    <row r="208" spans="28:48" x14ac:dyDescent="0.2">
      <c r="AB208" s="80">
        <v>77.69</v>
      </c>
      <c r="AK208" s="67">
        <v>45.69</v>
      </c>
      <c r="AL208" s="67">
        <v>66.209999999999994</v>
      </c>
      <c r="AM208" s="67">
        <v>7.04</v>
      </c>
      <c r="AN208" s="81">
        <v>16.420000000000002</v>
      </c>
      <c r="AO208" s="81">
        <v>15.586</v>
      </c>
      <c r="AP208" s="81">
        <v>10.388</v>
      </c>
      <c r="AQ208" s="81">
        <v>4.8079999999999998</v>
      </c>
      <c r="AR208" s="81">
        <v>1.4830000000000001</v>
      </c>
      <c r="AS208" s="81">
        <v>0.86199999999999999</v>
      </c>
      <c r="AT208" s="81">
        <v>1.66</v>
      </c>
      <c r="AU208" s="81">
        <v>1.5549999999999999</v>
      </c>
      <c r="AV208" s="81">
        <v>23.393000000000001</v>
      </c>
    </row>
    <row r="209" spans="28:48" x14ac:dyDescent="0.2">
      <c r="AB209" s="80">
        <v>74.75</v>
      </c>
      <c r="AK209" s="67">
        <v>45.69</v>
      </c>
      <c r="AL209" s="67">
        <v>66.209999999999994</v>
      </c>
      <c r="AM209" s="67">
        <v>7.04</v>
      </c>
      <c r="AN209" s="81">
        <v>17.812000000000001</v>
      </c>
      <c r="AO209" s="81">
        <v>16.922000000000001</v>
      </c>
      <c r="AP209" s="81">
        <v>11.324999999999999</v>
      </c>
      <c r="AQ209" s="81">
        <v>5.2640000000000002</v>
      </c>
      <c r="AR209" s="81">
        <v>1.6240000000000001</v>
      </c>
      <c r="AS209" s="81">
        <v>0.94699999999999995</v>
      </c>
      <c r="AT209" s="81">
        <v>1.823</v>
      </c>
      <c r="AU209" s="81">
        <v>1.7070000000000001</v>
      </c>
      <c r="AV209" s="81">
        <v>26.36</v>
      </c>
    </row>
    <row r="210" spans="28:48" x14ac:dyDescent="0.2">
      <c r="AB210" s="80">
        <v>71.81</v>
      </c>
      <c r="AK210" s="67">
        <v>45.69</v>
      </c>
      <c r="AL210" s="67">
        <v>66.209999999999994</v>
      </c>
      <c r="AM210" s="67">
        <v>7.04</v>
      </c>
      <c r="AN210" s="81">
        <v>19.321999999999999</v>
      </c>
      <c r="AO210" s="81">
        <v>18.375</v>
      </c>
      <c r="AP210" s="81">
        <v>12.358000000000001</v>
      </c>
      <c r="AQ210" s="81">
        <v>5.7690000000000001</v>
      </c>
      <c r="AR210" s="81">
        <v>1.7829999999999999</v>
      </c>
      <c r="AS210" s="81">
        <v>1.042</v>
      </c>
      <c r="AT210" s="81">
        <v>2.0070000000000001</v>
      </c>
      <c r="AU210" s="81">
        <v>1.8740000000000001</v>
      </c>
      <c r="AV210" s="81">
        <v>29.805</v>
      </c>
    </row>
    <row r="211" spans="28:48" x14ac:dyDescent="0.2">
      <c r="AB211" s="80">
        <v>68.87</v>
      </c>
      <c r="AK211" s="67">
        <v>45.69</v>
      </c>
      <c r="AL211" s="67">
        <v>66.209999999999994</v>
      </c>
      <c r="AM211" s="67">
        <v>7.04</v>
      </c>
      <c r="AN211" s="81">
        <v>20.948</v>
      </c>
      <c r="AO211" s="81">
        <v>19.943999999999999</v>
      </c>
      <c r="AP211" s="81">
        <v>13.49</v>
      </c>
      <c r="AQ211" s="81">
        <v>6.327</v>
      </c>
      <c r="AR211" s="81">
        <v>1.9610000000000001</v>
      </c>
      <c r="AS211" s="81">
        <v>1.147</v>
      </c>
      <c r="AT211" s="81">
        <v>2.214</v>
      </c>
      <c r="AU211" s="81">
        <v>2.0590000000000002</v>
      </c>
      <c r="AV211" s="81">
        <v>33.774000000000001</v>
      </c>
    </row>
    <row r="212" spans="28:48" x14ac:dyDescent="0.2">
      <c r="AB212" s="80">
        <v>65.930000000000007</v>
      </c>
      <c r="AK212" s="67">
        <v>45.69</v>
      </c>
      <c r="AL212" s="67">
        <v>66.209999999999994</v>
      </c>
      <c r="AM212" s="67">
        <v>7.04</v>
      </c>
      <c r="AN212" s="81">
        <v>22.681000000000001</v>
      </c>
      <c r="AO212" s="81">
        <v>21.622</v>
      </c>
      <c r="AP212" s="81">
        <v>14.722</v>
      </c>
      <c r="AQ212" s="81">
        <v>6.9429999999999996</v>
      </c>
      <c r="AR212" s="81">
        <v>2.16</v>
      </c>
      <c r="AS212" s="81">
        <v>1.26</v>
      </c>
      <c r="AT212" s="81">
        <v>2.4420000000000002</v>
      </c>
      <c r="AU212" s="81">
        <v>2.2610000000000001</v>
      </c>
      <c r="AV212" s="81">
        <v>38.264000000000003</v>
      </c>
    </row>
    <row r="213" spans="28:48" x14ac:dyDescent="0.2">
      <c r="AB213" s="80">
        <v>63.21</v>
      </c>
      <c r="AK213" s="67">
        <v>45.69</v>
      </c>
      <c r="AL213" s="67">
        <v>66.209999999999994</v>
      </c>
      <c r="AM213" s="67">
        <v>7.04</v>
      </c>
      <c r="AN213" s="81">
        <v>24.507000000000001</v>
      </c>
      <c r="AO213" s="81">
        <v>23.398</v>
      </c>
      <c r="AP213" s="81">
        <v>16.050999999999998</v>
      </c>
      <c r="AQ213" s="81">
        <v>7.625</v>
      </c>
      <c r="AR213" s="81">
        <v>2.383</v>
      </c>
      <c r="AS213" s="81">
        <v>1.381</v>
      </c>
      <c r="AT213" s="81">
        <v>2.6890000000000001</v>
      </c>
      <c r="AU213" s="81">
        <v>2.48</v>
      </c>
      <c r="AV213" s="81">
        <v>43.283999999999999</v>
      </c>
    </row>
    <row r="214" spans="28:48" x14ac:dyDescent="0.2">
      <c r="AB214" s="80">
        <v>60.5</v>
      </c>
      <c r="AK214" s="67">
        <v>45.69</v>
      </c>
      <c r="AL214" s="67">
        <v>66.209999999999994</v>
      </c>
      <c r="AM214" s="67">
        <v>7.04</v>
      </c>
      <c r="AN214" s="81">
        <v>26.407</v>
      </c>
      <c r="AO214" s="81">
        <v>25.256</v>
      </c>
      <c r="AP214" s="81">
        <v>17.474</v>
      </c>
      <c r="AQ214" s="81">
        <v>8.3740000000000006</v>
      </c>
      <c r="AR214" s="81">
        <v>2.633</v>
      </c>
      <c r="AS214" s="81">
        <v>1.508</v>
      </c>
      <c r="AT214" s="81">
        <v>2.9540000000000002</v>
      </c>
      <c r="AU214" s="81">
        <v>2.7160000000000002</v>
      </c>
      <c r="AV214" s="81">
        <v>48.963000000000001</v>
      </c>
    </row>
    <row r="215" spans="28:48" x14ac:dyDescent="0.2">
      <c r="AB215" s="80">
        <v>57.79</v>
      </c>
      <c r="AK215" s="67">
        <v>45.69</v>
      </c>
      <c r="AL215" s="67">
        <v>66.209999999999994</v>
      </c>
      <c r="AM215" s="67">
        <v>7.04</v>
      </c>
      <c r="AN215" s="81">
        <v>28.387</v>
      </c>
      <c r="AO215" s="81">
        <v>27.207999999999998</v>
      </c>
      <c r="AP215" s="81">
        <v>19.004999999999999</v>
      </c>
      <c r="AQ215" s="81">
        <v>9.1969999999999992</v>
      </c>
      <c r="AR215" s="81">
        <v>2.915</v>
      </c>
      <c r="AS215" s="81">
        <v>1.641</v>
      </c>
      <c r="AT215" s="81">
        <v>3.238</v>
      </c>
      <c r="AU215" s="81">
        <v>2.9750000000000001</v>
      </c>
      <c r="AV215" s="81">
        <v>55.161999999999999</v>
      </c>
    </row>
    <row r="216" spans="28:48" x14ac:dyDescent="0.2">
      <c r="AB216" s="80">
        <v>55.07</v>
      </c>
      <c r="AK216" s="67">
        <v>45.69</v>
      </c>
      <c r="AL216" s="67">
        <v>66.209999999999994</v>
      </c>
      <c r="AM216" s="67">
        <v>7.04</v>
      </c>
      <c r="AN216" s="81">
        <v>30.471</v>
      </c>
      <c r="AO216" s="81">
        <v>29.265999999999998</v>
      </c>
      <c r="AP216" s="81">
        <v>20.652999999999999</v>
      </c>
      <c r="AQ216" s="81">
        <v>10.111000000000001</v>
      </c>
      <c r="AR216" s="81">
        <v>3.234</v>
      </c>
      <c r="AS216" s="81">
        <v>1.772</v>
      </c>
      <c r="AT216" s="81">
        <v>3.5409999999999999</v>
      </c>
      <c r="AU216" s="81">
        <v>3.258</v>
      </c>
      <c r="AV216" s="81">
        <v>62.006999999999998</v>
      </c>
    </row>
    <row r="217" spans="28:48" x14ac:dyDescent="0.2">
      <c r="AB217" s="80">
        <v>52.36</v>
      </c>
      <c r="AK217" s="67">
        <v>45.69</v>
      </c>
      <c r="AL217" s="67">
        <v>66.209999999999994</v>
      </c>
      <c r="AM217" s="67">
        <v>7.04</v>
      </c>
      <c r="AN217" s="81">
        <v>32.655000000000001</v>
      </c>
      <c r="AO217" s="81">
        <v>31.43</v>
      </c>
      <c r="AP217" s="81">
        <v>22.427</v>
      </c>
      <c r="AQ217" s="81">
        <v>11.122</v>
      </c>
      <c r="AR217" s="81">
        <v>3.5979999999999999</v>
      </c>
      <c r="AS217" s="81">
        <v>1.772</v>
      </c>
      <c r="AT217" s="81">
        <v>3.8610000000000002</v>
      </c>
      <c r="AU217" s="81">
        <v>3.5630000000000002</v>
      </c>
      <c r="AV217" s="81">
        <v>69.692999999999998</v>
      </c>
    </row>
    <row r="218" spans="28:48" x14ac:dyDescent="0.2">
      <c r="AB218" s="80">
        <v>49.99</v>
      </c>
      <c r="AK218" s="67">
        <v>45.69</v>
      </c>
      <c r="AL218" s="67">
        <v>66.209999999999994</v>
      </c>
      <c r="AM218" s="67">
        <v>7.04</v>
      </c>
      <c r="AN218" s="81">
        <v>34.137</v>
      </c>
      <c r="AO218" s="81">
        <v>33.508000000000003</v>
      </c>
      <c r="AP218" s="81">
        <v>24.356000000000002</v>
      </c>
      <c r="AQ218" s="81">
        <v>12.259</v>
      </c>
      <c r="AR218" s="81">
        <v>4.0250000000000004</v>
      </c>
      <c r="AS218" s="81">
        <v>1.772</v>
      </c>
      <c r="AT218" s="81">
        <v>4.202</v>
      </c>
      <c r="AU218" s="81">
        <v>3.9039999999999999</v>
      </c>
      <c r="AV218" s="81">
        <v>77.978999999999999</v>
      </c>
    </row>
    <row r="219" spans="28:48" x14ac:dyDescent="0.2">
      <c r="AB219" s="80">
        <v>47.63</v>
      </c>
      <c r="AK219" s="67">
        <v>45.69</v>
      </c>
      <c r="AL219" s="67">
        <v>66.209999999999994</v>
      </c>
      <c r="AM219" s="67">
        <v>7.04</v>
      </c>
      <c r="AN219" s="81">
        <v>34.137</v>
      </c>
      <c r="AO219" s="81">
        <v>33.508000000000003</v>
      </c>
      <c r="AP219" s="81">
        <v>26.443999999999999</v>
      </c>
      <c r="AQ219" s="81">
        <v>13.547000000000001</v>
      </c>
      <c r="AR219" s="81">
        <v>4.5270000000000001</v>
      </c>
      <c r="AS219" s="81">
        <v>1.772</v>
      </c>
      <c r="AT219" s="81">
        <v>4.5609999999999999</v>
      </c>
      <c r="AU219" s="81">
        <v>4.2869999999999999</v>
      </c>
      <c r="AV219" s="81">
        <v>78.948999999999998</v>
      </c>
    </row>
    <row r="220" spans="28:48" x14ac:dyDescent="0.2">
      <c r="AB220" s="80">
        <v>45.26</v>
      </c>
      <c r="AK220" s="67">
        <v>45.69</v>
      </c>
      <c r="AL220" s="67">
        <v>66.209999999999994</v>
      </c>
      <c r="AM220" s="67">
        <v>7.04</v>
      </c>
      <c r="AN220" s="81">
        <v>34.137</v>
      </c>
      <c r="AO220" s="81">
        <v>33.508000000000003</v>
      </c>
      <c r="AP220" s="81">
        <v>27.591999999999999</v>
      </c>
      <c r="AQ220" s="81">
        <v>14.96</v>
      </c>
      <c r="AR220" s="81">
        <v>5.0869999999999997</v>
      </c>
      <c r="AS220" s="81">
        <v>1.772</v>
      </c>
      <c r="AT220" s="81">
        <v>4.819</v>
      </c>
      <c r="AU220" s="81">
        <v>4.4749999999999996</v>
      </c>
      <c r="AV220" s="81">
        <v>78.948999999999998</v>
      </c>
    </row>
    <row r="221" spans="28:48" x14ac:dyDescent="0.2">
      <c r="AB221" s="80">
        <v>42.89</v>
      </c>
      <c r="AK221" s="67">
        <v>45.69</v>
      </c>
      <c r="AL221" s="67">
        <v>66.209999999999994</v>
      </c>
      <c r="AM221" s="67">
        <v>7.04</v>
      </c>
      <c r="AN221" s="81">
        <v>34.137</v>
      </c>
      <c r="AO221" s="81">
        <v>33.508000000000003</v>
      </c>
      <c r="AP221" s="81">
        <v>27.591999999999999</v>
      </c>
      <c r="AQ221" s="81">
        <v>15.438000000000001</v>
      </c>
      <c r="AR221" s="81">
        <v>5.3920000000000003</v>
      </c>
      <c r="AS221" s="81">
        <v>1.772</v>
      </c>
      <c r="AT221" s="81">
        <v>4.819</v>
      </c>
      <c r="AU221" s="81">
        <v>4.4749999999999996</v>
      </c>
      <c r="AV221" s="81">
        <v>78.948999999999998</v>
      </c>
    </row>
    <row r="222" spans="28:48" x14ac:dyDescent="0.2">
      <c r="AB222" s="80">
        <v>40.53</v>
      </c>
      <c r="AK222" s="67">
        <v>45.69</v>
      </c>
      <c r="AL222" s="67">
        <v>66.209999999999994</v>
      </c>
      <c r="AM222" s="67">
        <v>7.04</v>
      </c>
      <c r="AN222" s="81">
        <v>34.137</v>
      </c>
      <c r="AO222" s="81">
        <v>33.508000000000003</v>
      </c>
      <c r="AP222" s="81">
        <v>27.591999999999999</v>
      </c>
      <c r="AQ222" s="81">
        <v>15.438000000000001</v>
      </c>
      <c r="AR222" s="81">
        <v>5.3920000000000003</v>
      </c>
      <c r="AS222" s="81">
        <v>1.772</v>
      </c>
      <c r="AT222" s="81">
        <v>4.819</v>
      </c>
      <c r="AU222" s="81">
        <v>4.4749999999999996</v>
      </c>
      <c r="AV222" s="81">
        <v>78.948999999999998</v>
      </c>
    </row>
    <row r="223" spans="28:48" x14ac:dyDescent="0.2">
      <c r="AB223" s="80">
        <v>38.159999999999997</v>
      </c>
      <c r="AK223" s="67">
        <v>45.69</v>
      </c>
      <c r="AL223" s="67">
        <v>66.209999999999994</v>
      </c>
      <c r="AM223" s="67">
        <v>7.04</v>
      </c>
      <c r="AN223" s="81">
        <v>34.137</v>
      </c>
      <c r="AO223" s="81">
        <v>33.508000000000003</v>
      </c>
      <c r="AP223" s="81">
        <v>27.591999999999999</v>
      </c>
      <c r="AQ223" s="81">
        <v>15.438000000000001</v>
      </c>
      <c r="AR223" s="81">
        <v>5.3920000000000003</v>
      </c>
      <c r="AS223" s="81">
        <v>1.772</v>
      </c>
      <c r="AT223" s="81">
        <v>4.819</v>
      </c>
      <c r="AU223" s="81">
        <v>4.4749999999999996</v>
      </c>
      <c r="AV223" s="81">
        <v>78.948999999999998</v>
      </c>
    </row>
    <row r="224" spans="28:48" x14ac:dyDescent="0.2">
      <c r="AB224" s="80">
        <v>35.799999999999997</v>
      </c>
      <c r="AK224" s="67">
        <v>45.69</v>
      </c>
      <c r="AL224" s="67">
        <v>66.209999999999994</v>
      </c>
      <c r="AM224" s="67">
        <v>7.04</v>
      </c>
      <c r="AN224" s="81">
        <v>34.137</v>
      </c>
      <c r="AO224" s="81">
        <v>33.508000000000003</v>
      </c>
      <c r="AP224" s="81">
        <v>27.591999999999999</v>
      </c>
      <c r="AQ224" s="81">
        <v>15.438000000000001</v>
      </c>
      <c r="AR224" s="81">
        <v>5.3920000000000003</v>
      </c>
      <c r="AS224" s="81">
        <v>1.772</v>
      </c>
      <c r="AT224" s="81">
        <v>4.819</v>
      </c>
      <c r="AU224" s="81">
        <v>4.4749999999999996</v>
      </c>
      <c r="AV224" s="81">
        <v>78.948999999999998</v>
      </c>
    </row>
    <row r="225" spans="28:48" x14ac:dyDescent="0.2">
      <c r="AB225" s="80">
        <v>33.43</v>
      </c>
      <c r="AK225" s="67">
        <v>45.69</v>
      </c>
      <c r="AL225" s="67">
        <v>66.209999999999994</v>
      </c>
      <c r="AM225" s="67">
        <v>7.04</v>
      </c>
      <c r="AN225" s="81">
        <v>34.137</v>
      </c>
      <c r="AO225" s="81">
        <v>33.508000000000003</v>
      </c>
      <c r="AP225" s="81">
        <v>27.591999999999999</v>
      </c>
      <c r="AQ225" s="81">
        <v>15.438000000000001</v>
      </c>
      <c r="AR225" s="81">
        <v>5.3920000000000003</v>
      </c>
      <c r="AS225" s="81">
        <v>1.772</v>
      </c>
      <c r="AT225" s="81">
        <v>4.819</v>
      </c>
      <c r="AU225" s="81">
        <v>4.4749999999999996</v>
      </c>
      <c r="AV225" s="81">
        <v>78.948999999999998</v>
      </c>
    </row>
    <row r="226" spans="28:48" x14ac:dyDescent="0.2">
      <c r="AB226" s="80">
        <v>31.07</v>
      </c>
      <c r="AK226" s="67">
        <v>45.69</v>
      </c>
      <c r="AL226" s="67">
        <v>66.209999999999994</v>
      </c>
      <c r="AM226" s="67">
        <v>7.04</v>
      </c>
      <c r="AN226" s="81">
        <v>34.137</v>
      </c>
      <c r="AO226" s="81">
        <v>33.508000000000003</v>
      </c>
      <c r="AP226" s="81">
        <v>27.591999999999999</v>
      </c>
      <c r="AQ226" s="81">
        <v>15.438000000000001</v>
      </c>
      <c r="AR226" s="81">
        <v>5.3920000000000003</v>
      </c>
      <c r="AS226" s="81">
        <v>1.772</v>
      </c>
      <c r="AT226" s="81">
        <v>4.819</v>
      </c>
      <c r="AU226" s="81">
        <v>4.4749999999999996</v>
      </c>
      <c r="AV226" s="81">
        <v>78.948999999999998</v>
      </c>
    </row>
    <row r="227" spans="28:48" x14ac:dyDescent="0.2">
      <c r="AB227" s="80">
        <v>28.7</v>
      </c>
      <c r="AK227" s="67">
        <v>45.69</v>
      </c>
      <c r="AL227" s="67">
        <v>66.209999999999994</v>
      </c>
      <c r="AM227" s="67">
        <v>7.04</v>
      </c>
      <c r="AN227" s="81">
        <v>34.137</v>
      </c>
      <c r="AO227" s="81">
        <v>33.508000000000003</v>
      </c>
      <c r="AP227" s="81">
        <v>27.591999999999999</v>
      </c>
      <c r="AQ227" s="81">
        <v>15.438000000000001</v>
      </c>
      <c r="AR227" s="81">
        <v>5.3920000000000003</v>
      </c>
      <c r="AS227" s="81">
        <v>1.772</v>
      </c>
      <c r="AT227" s="81">
        <v>4.819</v>
      </c>
      <c r="AU227" s="81">
        <v>4.4749999999999996</v>
      </c>
      <c r="AV227" s="81">
        <v>78.948999999999998</v>
      </c>
    </row>
    <row r="228" spans="28:48" x14ac:dyDescent="0.2">
      <c r="AB228" s="80">
        <v>28.7</v>
      </c>
      <c r="AK228" s="67">
        <v>45.69</v>
      </c>
      <c r="AL228" s="67">
        <v>66.209999999999994</v>
      </c>
      <c r="AM228" s="67">
        <v>7.04</v>
      </c>
      <c r="AN228" s="81">
        <v>34.137</v>
      </c>
      <c r="AO228" s="81">
        <v>33.508000000000003</v>
      </c>
      <c r="AP228" s="81">
        <v>27.591999999999999</v>
      </c>
      <c r="AQ228" s="81">
        <v>15.438000000000001</v>
      </c>
      <c r="AR228" s="81">
        <v>5.3920000000000003</v>
      </c>
      <c r="AS228" s="81">
        <v>1.772</v>
      </c>
      <c r="AT228" s="81">
        <v>4.819</v>
      </c>
      <c r="AU228" s="81">
        <v>4.4749999999999996</v>
      </c>
      <c r="AV228" s="81">
        <v>78.948999999999998</v>
      </c>
    </row>
    <row r="229" spans="28:48" x14ac:dyDescent="0.2">
      <c r="AB229" s="80">
        <v>28.7</v>
      </c>
      <c r="AK229" s="67">
        <v>45.69</v>
      </c>
      <c r="AL229" s="67">
        <v>66.209999999999994</v>
      </c>
      <c r="AM229" s="67">
        <v>7.04</v>
      </c>
      <c r="AN229" s="81">
        <v>34.137</v>
      </c>
      <c r="AO229" s="81">
        <v>33.508000000000003</v>
      </c>
      <c r="AP229" s="81">
        <v>27.591999999999999</v>
      </c>
      <c r="AQ229" s="81">
        <v>15.438000000000001</v>
      </c>
      <c r="AR229" s="81">
        <v>5.3920000000000003</v>
      </c>
      <c r="AS229" s="81">
        <v>1.772</v>
      </c>
      <c r="AT229" s="81">
        <v>4.819</v>
      </c>
      <c r="AU229" s="81">
        <v>4.4749999999999996</v>
      </c>
      <c r="AV229" s="81">
        <v>78.948999999999998</v>
      </c>
    </row>
    <row r="230" spans="28:48" x14ac:dyDescent="0.2">
      <c r="AB230" s="80">
        <v>28.7</v>
      </c>
      <c r="AK230" s="67">
        <v>45.69</v>
      </c>
      <c r="AL230" s="67">
        <v>66.209999999999994</v>
      </c>
      <c r="AM230" s="67">
        <v>7.04</v>
      </c>
      <c r="AN230" s="81">
        <v>34.137</v>
      </c>
      <c r="AO230" s="81">
        <v>33.508000000000003</v>
      </c>
      <c r="AP230" s="81">
        <v>27.591999999999999</v>
      </c>
      <c r="AQ230" s="81">
        <v>15.438000000000001</v>
      </c>
      <c r="AR230" s="81">
        <v>5.3920000000000003</v>
      </c>
      <c r="AS230" s="81">
        <v>1.772</v>
      </c>
      <c r="AT230" s="81">
        <v>4.819</v>
      </c>
      <c r="AU230" s="81">
        <v>4.4749999999999996</v>
      </c>
      <c r="AV230" s="81">
        <v>78.948999999999998</v>
      </c>
    </row>
    <row r="231" spans="28:48" x14ac:dyDescent="0.2">
      <c r="AB231" s="80">
        <v>28.7</v>
      </c>
      <c r="AK231" s="67">
        <v>45.69</v>
      </c>
      <c r="AL231" s="67">
        <v>66.209999999999994</v>
      </c>
      <c r="AM231" s="67">
        <v>7.04</v>
      </c>
      <c r="AN231" s="81">
        <v>34.137</v>
      </c>
      <c r="AO231" s="81">
        <v>33.508000000000003</v>
      </c>
      <c r="AP231" s="81">
        <v>27.591999999999999</v>
      </c>
      <c r="AQ231" s="81">
        <v>15.438000000000001</v>
      </c>
      <c r="AR231" s="81">
        <v>5.3920000000000003</v>
      </c>
      <c r="AS231" s="81">
        <v>1.772</v>
      </c>
      <c r="AT231" s="81">
        <v>4.819</v>
      </c>
      <c r="AU231" s="81">
        <v>4.4749999999999996</v>
      </c>
      <c r="AV231" s="81">
        <v>78.948999999999998</v>
      </c>
    </row>
    <row r="232" spans="28:48" x14ac:dyDescent="0.2">
      <c r="AB232" s="80">
        <v>28.7</v>
      </c>
      <c r="AK232" s="67">
        <v>45.69</v>
      </c>
      <c r="AL232" s="67">
        <v>66.209999999999994</v>
      </c>
      <c r="AM232" s="67">
        <v>7.04</v>
      </c>
      <c r="AN232" s="81">
        <v>34.137</v>
      </c>
      <c r="AO232" s="81">
        <v>33.508000000000003</v>
      </c>
      <c r="AP232" s="81">
        <v>27.591999999999999</v>
      </c>
      <c r="AQ232" s="81">
        <v>15.438000000000001</v>
      </c>
      <c r="AR232" s="81">
        <v>5.3920000000000003</v>
      </c>
      <c r="AS232" s="81">
        <v>1.772</v>
      </c>
      <c r="AT232" s="81">
        <v>4.819</v>
      </c>
      <c r="AU232" s="81">
        <v>4.4749999999999996</v>
      </c>
      <c r="AV232" s="81">
        <v>78.948999999999998</v>
      </c>
    </row>
    <row r="233" spans="28:48" x14ac:dyDescent="0.2">
      <c r="AB233" s="80">
        <v>28.7</v>
      </c>
      <c r="AK233" s="67">
        <v>45.69</v>
      </c>
      <c r="AL233" s="67">
        <v>66.209999999999994</v>
      </c>
      <c r="AM233" s="67">
        <v>7.04</v>
      </c>
      <c r="AN233" s="81">
        <v>34.137</v>
      </c>
      <c r="AO233" s="81">
        <v>33.508000000000003</v>
      </c>
      <c r="AP233" s="81">
        <v>27.591999999999999</v>
      </c>
      <c r="AQ233" s="81">
        <v>15.438000000000001</v>
      </c>
      <c r="AR233" s="81">
        <v>5.3920000000000003</v>
      </c>
      <c r="AS233" s="81">
        <v>1.772</v>
      </c>
      <c r="AT233" s="81">
        <v>4.819</v>
      </c>
      <c r="AU233" s="81">
        <v>4.4749999999999996</v>
      </c>
      <c r="AV233" s="81">
        <v>78.948999999999998</v>
      </c>
    </row>
    <row r="234" spans="28:48" x14ac:dyDescent="0.2">
      <c r="AB234" s="80">
        <v>28.7</v>
      </c>
      <c r="AK234" s="67">
        <v>45.69</v>
      </c>
      <c r="AL234" s="67">
        <v>66.209999999999994</v>
      </c>
      <c r="AM234" s="67">
        <v>7.04</v>
      </c>
      <c r="AN234" s="81">
        <v>34.137</v>
      </c>
      <c r="AO234" s="81">
        <v>33.508000000000003</v>
      </c>
      <c r="AP234" s="81">
        <v>27.591999999999999</v>
      </c>
      <c r="AQ234" s="81">
        <v>15.438000000000001</v>
      </c>
      <c r="AR234" s="81">
        <v>5.3920000000000003</v>
      </c>
      <c r="AS234" s="81">
        <v>1.772</v>
      </c>
      <c r="AT234" s="81">
        <v>4.819</v>
      </c>
      <c r="AU234" s="81">
        <v>4.4749999999999996</v>
      </c>
      <c r="AV234" s="81">
        <v>78.948999999999998</v>
      </c>
    </row>
    <row r="235" spans="28:48" x14ac:dyDescent="0.2">
      <c r="AB235" s="80">
        <v>28.7</v>
      </c>
      <c r="AK235" s="67">
        <v>45.69</v>
      </c>
      <c r="AL235" s="67">
        <v>66.209999999999994</v>
      </c>
      <c r="AM235" s="67">
        <v>7.04</v>
      </c>
      <c r="AN235" s="81">
        <v>34.137</v>
      </c>
      <c r="AO235" s="81">
        <v>33.508000000000003</v>
      </c>
      <c r="AP235" s="81">
        <v>27.591999999999999</v>
      </c>
      <c r="AQ235" s="81">
        <v>15.438000000000001</v>
      </c>
      <c r="AR235" s="81">
        <v>5.3920000000000003</v>
      </c>
      <c r="AS235" s="81">
        <v>1.772</v>
      </c>
      <c r="AT235" s="81">
        <v>4.819</v>
      </c>
      <c r="AU235" s="81">
        <v>4.4749999999999996</v>
      </c>
      <c r="AV235" s="81">
        <v>78.948999999999998</v>
      </c>
    </row>
    <row r="236" spans="28:48" x14ac:dyDescent="0.2">
      <c r="AB236" s="80">
        <v>28.7</v>
      </c>
      <c r="AK236" s="67">
        <v>45.69</v>
      </c>
      <c r="AL236" s="67">
        <v>66.209999999999994</v>
      </c>
      <c r="AM236" s="67">
        <v>7.04</v>
      </c>
      <c r="AN236" s="81">
        <v>34.137</v>
      </c>
      <c r="AO236" s="81">
        <v>33.508000000000003</v>
      </c>
      <c r="AP236" s="81">
        <v>27.591999999999999</v>
      </c>
      <c r="AQ236" s="81">
        <v>15.438000000000001</v>
      </c>
      <c r="AR236" s="81">
        <v>5.3920000000000003</v>
      </c>
      <c r="AS236" s="81">
        <v>1.772</v>
      </c>
      <c r="AT236" s="81">
        <v>4.819</v>
      </c>
      <c r="AU236" s="81">
        <v>4.4749999999999996</v>
      </c>
      <c r="AV236" s="81">
        <v>78.948999999999998</v>
      </c>
    </row>
    <row r="237" spans="28:48" x14ac:dyDescent="0.2">
      <c r="AB237" s="80">
        <v>28.7</v>
      </c>
      <c r="AK237" s="67">
        <v>45.69</v>
      </c>
      <c r="AL237" s="67">
        <v>66.209999999999994</v>
      </c>
      <c r="AM237" s="67">
        <v>7.04</v>
      </c>
      <c r="AN237" s="81">
        <v>34.137</v>
      </c>
      <c r="AO237" s="81">
        <v>33.508000000000003</v>
      </c>
      <c r="AP237" s="81">
        <v>27.591999999999999</v>
      </c>
      <c r="AQ237" s="81">
        <v>15.438000000000001</v>
      </c>
      <c r="AR237" s="81">
        <v>5.3920000000000003</v>
      </c>
      <c r="AS237" s="81">
        <v>1.772</v>
      </c>
      <c r="AT237" s="81">
        <v>4.819</v>
      </c>
      <c r="AU237" s="81">
        <v>4.4749999999999996</v>
      </c>
      <c r="AV237" s="81">
        <v>78.948999999999998</v>
      </c>
    </row>
    <row r="238" spans="28:48" x14ac:dyDescent="0.2">
      <c r="AB238" s="80">
        <v>28.7</v>
      </c>
      <c r="AK238" s="67">
        <v>45.69</v>
      </c>
      <c r="AL238" s="67">
        <v>66.209999999999994</v>
      </c>
      <c r="AM238" s="67">
        <v>7.04</v>
      </c>
      <c r="AN238" s="81">
        <v>34.137</v>
      </c>
      <c r="AO238" s="81">
        <v>33.508000000000003</v>
      </c>
      <c r="AP238" s="81">
        <v>27.591999999999999</v>
      </c>
      <c r="AQ238" s="81">
        <v>15.438000000000001</v>
      </c>
      <c r="AR238" s="81">
        <v>5.3920000000000003</v>
      </c>
      <c r="AS238" s="81">
        <v>1.772</v>
      </c>
      <c r="AT238" s="81">
        <v>4.819</v>
      </c>
      <c r="AU238" s="81">
        <v>4.4749999999999996</v>
      </c>
      <c r="AV238" s="81">
        <v>78.948999999999998</v>
      </c>
    </row>
    <row r="239" spans="28:48" x14ac:dyDescent="0.2">
      <c r="AB239" s="80">
        <v>28.7</v>
      </c>
      <c r="AK239" s="67">
        <v>45.69</v>
      </c>
      <c r="AL239" s="67">
        <v>66.209999999999994</v>
      </c>
      <c r="AM239" s="67">
        <v>7.04</v>
      </c>
      <c r="AN239" s="81">
        <v>34.137</v>
      </c>
      <c r="AO239" s="81">
        <v>33.508000000000003</v>
      </c>
      <c r="AP239" s="81">
        <v>27.591999999999999</v>
      </c>
      <c r="AQ239" s="81">
        <v>15.438000000000001</v>
      </c>
      <c r="AR239" s="81">
        <v>5.3920000000000003</v>
      </c>
      <c r="AS239" s="81">
        <v>1.772</v>
      </c>
      <c r="AT239" s="81">
        <v>4.819</v>
      </c>
      <c r="AU239" s="81">
        <v>4.4749999999999996</v>
      </c>
      <c r="AV239" s="81">
        <v>78.948999999999998</v>
      </c>
    </row>
    <row r="240" spans="28:48" x14ac:dyDescent="0.2">
      <c r="AB240" s="80">
        <v>28.7</v>
      </c>
      <c r="AK240" s="67">
        <v>45.69</v>
      </c>
      <c r="AL240" s="67">
        <v>66.209999999999994</v>
      </c>
      <c r="AM240" s="67">
        <v>7.04</v>
      </c>
      <c r="AN240" s="81">
        <v>34.137</v>
      </c>
      <c r="AO240" s="81">
        <v>33.508000000000003</v>
      </c>
      <c r="AP240" s="81">
        <v>27.591999999999999</v>
      </c>
      <c r="AQ240" s="81">
        <v>15.438000000000001</v>
      </c>
      <c r="AR240" s="81">
        <v>5.3920000000000003</v>
      </c>
      <c r="AS240" s="81">
        <v>1.772</v>
      </c>
      <c r="AT240" s="81">
        <v>4.819</v>
      </c>
      <c r="AU240" s="81">
        <v>4.4749999999999996</v>
      </c>
      <c r="AV240" s="81">
        <v>78.948999999999998</v>
      </c>
    </row>
    <row r="241" spans="28:48" x14ac:dyDescent="0.2">
      <c r="AB241" s="80">
        <v>28.7</v>
      </c>
      <c r="AK241" s="67">
        <v>45.69</v>
      </c>
      <c r="AL241" s="67">
        <v>66.209999999999994</v>
      </c>
      <c r="AM241" s="67">
        <v>7.04</v>
      </c>
      <c r="AN241" s="81">
        <v>34.137</v>
      </c>
      <c r="AO241" s="81">
        <v>33.508000000000003</v>
      </c>
      <c r="AP241" s="81">
        <v>27.591999999999999</v>
      </c>
      <c r="AQ241" s="81">
        <v>15.438000000000001</v>
      </c>
      <c r="AR241" s="81">
        <v>5.3920000000000003</v>
      </c>
      <c r="AS241" s="81">
        <v>1.772</v>
      </c>
      <c r="AT241" s="81">
        <v>4.819</v>
      </c>
      <c r="AU241" s="81">
        <v>4.4749999999999996</v>
      </c>
      <c r="AV241" s="81">
        <v>78.948999999999998</v>
      </c>
    </row>
    <row r="242" spans="28:48" x14ac:dyDescent="0.2">
      <c r="AB242" s="80">
        <v>28.7</v>
      </c>
      <c r="AK242" s="67">
        <v>45.69</v>
      </c>
      <c r="AL242" s="67">
        <v>66.209999999999994</v>
      </c>
      <c r="AM242" s="67">
        <v>7.04</v>
      </c>
      <c r="AN242" s="81">
        <v>34.137</v>
      </c>
      <c r="AO242" s="81">
        <v>33.508000000000003</v>
      </c>
      <c r="AP242" s="81">
        <v>27.591999999999999</v>
      </c>
      <c r="AQ242" s="81">
        <v>15.438000000000001</v>
      </c>
      <c r="AR242" s="81">
        <v>5.3920000000000003</v>
      </c>
      <c r="AS242" s="81">
        <v>1.772</v>
      </c>
      <c r="AT242" s="81">
        <v>4.819</v>
      </c>
      <c r="AU242" s="81">
        <v>4.4749999999999996</v>
      </c>
      <c r="AV242" s="81">
        <v>78.948999999999998</v>
      </c>
    </row>
    <row r="243" spans="28:48" x14ac:dyDescent="0.2">
      <c r="AB243" s="80">
        <v>28.7</v>
      </c>
      <c r="AK243" s="67">
        <v>45.69</v>
      </c>
      <c r="AL243" s="67">
        <v>66.209999999999994</v>
      </c>
      <c r="AM243" s="67">
        <v>7.04</v>
      </c>
      <c r="AN243" s="81">
        <v>34.137</v>
      </c>
      <c r="AO243" s="81">
        <v>33.508000000000003</v>
      </c>
      <c r="AP243" s="81">
        <v>27.591999999999999</v>
      </c>
      <c r="AQ243" s="81">
        <v>15.438000000000001</v>
      </c>
      <c r="AR243" s="81">
        <v>5.3920000000000003</v>
      </c>
      <c r="AS243" s="81">
        <v>1.772</v>
      </c>
      <c r="AT243" s="81">
        <v>4.819</v>
      </c>
      <c r="AU243" s="81">
        <v>4.4749999999999996</v>
      </c>
      <c r="AV243" s="81">
        <v>78.948999999999998</v>
      </c>
    </row>
    <row r="244" spans="28:48" x14ac:dyDescent="0.2">
      <c r="AB244" s="80">
        <v>28.7</v>
      </c>
      <c r="AK244" s="67">
        <v>45.69</v>
      </c>
      <c r="AL244" s="67">
        <v>66.209999999999994</v>
      </c>
      <c r="AM244" s="67">
        <v>7.04</v>
      </c>
      <c r="AN244" s="81">
        <v>34.137</v>
      </c>
      <c r="AO244" s="81">
        <v>33.508000000000003</v>
      </c>
      <c r="AP244" s="81">
        <v>27.591999999999999</v>
      </c>
      <c r="AQ244" s="81">
        <v>15.438000000000001</v>
      </c>
      <c r="AR244" s="81">
        <v>5.3920000000000003</v>
      </c>
      <c r="AS244" s="81">
        <v>1.772</v>
      </c>
      <c r="AT244" s="81">
        <v>4.819</v>
      </c>
      <c r="AU244" s="81">
        <v>4.4749999999999996</v>
      </c>
      <c r="AV244" s="81">
        <v>78.948999999999998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0887-C506-41C7-9586-170034E6C493}">
  <dimension ref="A1:BH244"/>
  <sheetViews>
    <sheetView workbookViewId="0">
      <pane xSplit="1" ySplit="2" topLeftCell="D3" activePane="bottomRight" state="frozen"/>
      <selection pane="topRight" activeCell="B1" sqref="B1"/>
      <selection pane="bottomLeft" activeCell="A4" sqref="A4"/>
      <selection pane="bottomRight" activeCell="D2" sqref="D2:BH62"/>
    </sheetView>
  </sheetViews>
  <sheetFormatPr baseColWidth="10" defaultRowHeight="12.75" x14ac:dyDescent="0.2"/>
  <cols>
    <col min="1" max="1" width="5.5703125" style="79" bestFit="1" customWidth="1"/>
    <col min="2" max="3" width="0" style="80" hidden="1" customWidth="1"/>
    <col min="4" max="5" width="11.42578125" style="80"/>
    <col min="6" max="11" width="0" style="80" hidden="1" customWidth="1"/>
    <col min="12" max="15" width="11.42578125" style="80"/>
    <col min="16" max="27" width="11.42578125" style="80" hidden="1" customWidth="1"/>
    <col min="28" max="28" width="11.42578125" style="80"/>
    <col min="29" max="58" width="11.42578125" style="67"/>
    <col min="59" max="60" width="11.42578125" style="83"/>
    <col min="61" max="16384" width="11.42578125" style="67"/>
  </cols>
  <sheetData>
    <row r="1" spans="1:60" ht="63.75" x14ac:dyDescent="0.2">
      <c r="A1" s="61" t="s">
        <v>326</v>
      </c>
      <c r="B1" s="62" t="s">
        <v>181</v>
      </c>
      <c r="C1" s="62" t="s">
        <v>182</v>
      </c>
      <c r="D1" s="84" t="s">
        <v>183</v>
      </c>
      <c r="E1" s="84" t="s">
        <v>184</v>
      </c>
      <c r="F1" s="84" t="s">
        <v>226</v>
      </c>
      <c r="G1" s="84" t="s">
        <v>250</v>
      </c>
      <c r="H1" s="84" t="s">
        <v>185</v>
      </c>
      <c r="I1" s="84" t="s">
        <v>186</v>
      </c>
      <c r="J1" s="84" t="s">
        <v>311</v>
      </c>
      <c r="K1" s="84" t="s">
        <v>312</v>
      </c>
      <c r="L1" s="84" t="s">
        <v>321</v>
      </c>
      <c r="M1" s="84" t="s">
        <v>322</v>
      </c>
      <c r="N1" s="84" t="s">
        <v>309</v>
      </c>
      <c r="O1" s="84" t="s">
        <v>310</v>
      </c>
      <c r="P1" s="63" t="s">
        <v>144</v>
      </c>
      <c r="Q1" s="63" t="s">
        <v>145</v>
      </c>
      <c r="R1" s="63" t="s">
        <v>146</v>
      </c>
      <c r="S1" s="63" t="s">
        <v>147</v>
      </c>
      <c r="T1" s="63" t="s">
        <v>148</v>
      </c>
      <c r="U1" s="63" t="s">
        <v>149</v>
      </c>
      <c r="V1" s="63" t="s">
        <v>150</v>
      </c>
      <c r="W1" s="63" t="s">
        <v>151</v>
      </c>
      <c r="X1" s="63" t="s">
        <v>152</v>
      </c>
      <c r="Y1" s="63" t="s">
        <v>153</v>
      </c>
      <c r="Z1" s="63" t="s">
        <v>154</v>
      </c>
      <c r="AA1" s="63" t="s">
        <v>155</v>
      </c>
      <c r="AB1" s="64" t="s">
        <v>136</v>
      </c>
      <c r="AC1" s="64" t="s">
        <v>200</v>
      </c>
      <c r="AD1" s="66" t="s">
        <v>47</v>
      </c>
      <c r="AE1" s="66" t="s">
        <v>50</v>
      </c>
      <c r="AF1" s="66" t="s">
        <v>53</v>
      </c>
      <c r="AG1" s="66" t="s">
        <v>54</v>
      </c>
      <c r="AH1" s="66" t="s">
        <v>56</v>
      </c>
      <c r="AI1" s="66" t="s">
        <v>58</v>
      </c>
      <c r="AJ1" s="66" t="s">
        <v>59</v>
      </c>
      <c r="AK1" s="66" t="s">
        <v>60</v>
      </c>
      <c r="AL1" s="66" t="s">
        <v>248</v>
      </c>
      <c r="AM1" s="66" t="s">
        <v>61</v>
      </c>
      <c r="AN1" s="66" t="s">
        <v>202</v>
      </c>
      <c r="AO1" s="66" t="s">
        <v>203</v>
      </c>
      <c r="AP1" s="66" t="s">
        <v>204</v>
      </c>
      <c r="AQ1" s="66" t="s">
        <v>205</v>
      </c>
      <c r="AR1" s="66" t="s">
        <v>206</v>
      </c>
      <c r="AS1" s="66" t="s">
        <v>207</v>
      </c>
      <c r="AT1" s="66" t="s">
        <v>208</v>
      </c>
      <c r="AU1" s="66" t="s">
        <v>209</v>
      </c>
      <c r="AV1" s="66" t="s">
        <v>210</v>
      </c>
      <c r="AW1" s="66" t="s">
        <v>266</v>
      </c>
      <c r="AX1" s="66" t="s">
        <v>267</v>
      </c>
      <c r="AY1" s="66" t="s">
        <v>268</v>
      </c>
      <c r="AZ1" s="66" t="s">
        <v>269</v>
      </c>
      <c r="BA1" s="66" t="s">
        <v>270</v>
      </c>
      <c r="BB1" s="66" t="s">
        <v>271</v>
      </c>
      <c r="BC1" s="66" t="s">
        <v>272</v>
      </c>
      <c r="BD1" s="66" t="s">
        <v>313</v>
      </c>
      <c r="BE1" s="66" t="s">
        <v>314</v>
      </c>
      <c r="BF1" s="66" t="s">
        <v>316</v>
      </c>
      <c r="BG1" s="66" t="s">
        <v>317</v>
      </c>
      <c r="BH1" s="66" t="s">
        <v>318</v>
      </c>
    </row>
    <row r="2" spans="1:60" x14ac:dyDescent="0.2">
      <c r="A2" s="68" t="s">
        <v>1</v>
      </c>
      <c r="B2" s="23" t="s">
        <v>189</v>
      </c>
      <c r="C2" s="23" t="s">
        <v>192</v>
      </c>
      <c r="D2" s="23" t="s">
        <v>190</v>
      </c>
      <c r="E2" s="23" t="s">
        <v>191</v>
      </c>
      <c r="F2" s="23" t="s">
        <v>228</v>
      </c>
      <c r="G2" s="23" t="s">
        <v>227</v>
      </c>
      <c r="H2" s="23" t="s">
        <v>193</v>
      </c>
      <c r="I2" s="23" t="s">
        <v>194</v>
      </c>
      <c r="J2" s="23" t="s">
        <v>195</v>
      </c>
      <c r="K2" s="23" t="s">
        <v>198</v>
      </c>
      <c r="L2" s="23" t="s">
        <v>324</v>
      </c>
      <c r="M2" s="23" t="s">
        <v>323</v>
      </c>
      <c r="N2" s="23" t="s">
        <v>196</v>
      </c>
      <c r="O2" s="25" t="s">
        <v>197</v>
      </c>
      <c r="P2" s="25" t="s">
        <v>144</v>
      </c>
      <c r="Q2" s="25" t="s">
        <v>145</v>
      </c>
      <c r="R2" s="25" t="s">
        <v>146</v>
      </c>
      <c r="S2" s="25" t="s">
        <v>147</v>
      </c>
      <c r="T2" s="25" t="s">
        <v>148</v>
      </c>
      <c r="U2" s="25" t="s">
        <v>149</v>
      </c>
      <c r="V2" s="25" t="s">
        <v>150</v>
      </c>
      <c r="W2" s="25" t="s">
        <v>151</v>
      </c>
      <c r="X2" s="25" t="s">
        <v>152</v>
      </c>
      <c r="Y2" s="25" t="s">
        <v>153</v>
      </c>
      <c r="Z2" s="25" t="s">
        <v>154</v>
      </c>
      <c r="AA2" s="25" t="s">
        <v>155</v>
      </c>
      <c r="AB2" s="69" t="s">
        <v>138</v>
      </c>
      <c r="AC2" s="69" t="s">
        <v>201</v>
      </c>
      <c r="AD2" s="70" t="s">
        <v>107</v>
      </c>
      <c r="AE2" s="70" t="s">
        <v>110</v>
      </c>
      <c r="AF2" s="70" t="s">
        <v>113</v>
      </c>
      <c r="AG2" s="70" t="s">
        <v>114</v>
      </c>
      <c r="AH2" s="70" t="s">
        <v>116</v>
      </c>
      <c r="AI2" s="70" t="s">
        <v>118</v>
      </c>
      <c r="AJ2" s="70" t="s">
        <v>119</v>
      </c>
      <c r="AK2" s="70" t="s">
        <v>120</v>
      </c>
      <c r="AL2" s="70" t="s">
        <v>249</v>
      </c>
      <c r="AM2" s="70" t="s">
        <v>121</v>
      </c>
      <c r="AN2" s="70" t="s">
        <v>211</v>
      </c>
      <c r="AO2" s="70" t="s">
        <v>212</v>
      </c>
      <c r="AP2" s="70" t="s">
        <v>213</v>
      </c>
      <c r="AQ2" s="70" t="s">
        <v>214</v>
      </c>
      <c r="AR2" s="70" t="s">
        <v>215</v>
      </c>
      <c r="AS2" s="70" t="s">
        <v>216</v>
      </c>
      <c r="AT2" s="70" t="s">
        <v>217</v>
      </c>
      <c r="AU2" s="70" t="s">
        <v>218</v>
      </c>
      <c r="AV2" s="70" t="s">
        <v>219</v>
      </c>
      <c r="AW2" s="70" t="str">
        <f>CONCATENATE(AW1,"_M")</f>
        <v>KTA 6_M</v>
      </c>
      <c r="AX2" s="70" t="str">
        <f>CONCATENATE(AX1,"_M")</f>
        <v>KTA 9_M</v>
      </c>
      <c r="AY2" s="70" t="str">
        <f t="shared" ref="AY2:BH2" si="0">CONCATENATE(AY1,"_M")</f>
        <v>KTA 13_M</v>
      </c>
      <c r="AZ2" s="70" t="str">
        <f t="shared" si="0"/>
        <v>KTA 26_M</v>
      </c>
      <c r="BA2" s="70" t="str">
        <f t="shared" si="0"/>
        <v>KTA 39_M</v>
      </c>
      <c r="BB2" s="70" t="str">
        <f t="shared" si="0"/>
        <v>KTA 52_M</v>
      </c>
      <c r="BC2" s="70" t="str">
        <f t="shared" si="0"/>
        <v>KTA 78_M</v>
      </c>
      <c r="BD2" s="70" t="str">
        <f t="shared" si="0"/>
        <v>S1R_M</v>
      </c>
      <c r="BE2" s="70" t="str">
        <f t="shared" si="0"/>
        <v>S2R_M</v>
      </c>
      <c r="BF2" s="70" t="str">
        <f t="shared" si="0"/>
        <v>INTER Opti_M</v>
      </c>
      <c r="BG2" s="70" t="str">
        <f t="shared" si="0"/>
        <v>AVSH_M</v>
      </c>
      <c r="BH2" s="70" t="str">
        <f t="shared" si="0"/>
        <v>APS_M</v>
      </c>
    </row>
    <row r="3" spans="1:60" x14ac:dyDescent="0.2">
      <c r="A3" s="71">
        <v>0</v>
      </c>
      <c r="B3" s="72">
        <v>68.5</v>
      </c>
      <c r="C3" s="73">
        <v>73.599999999999994</v>
      </c>
      <c r="D3" s="43">
        <v>49</v>
      </c>
      <c r="E3" s="43">
        <v>52.6</v>
      </c>
      <c r="F3" s="43">
        <v>55.3</v>
      </c>
      <c r="G3" s="43">
        <v>59.3</v>
      </c>
      <c r="H3" s="43">
        <v>67.8</v>
      </c>
      <c r="I3" s="43">
        <v>71.8</v>
      </c>
      <c r="J3" s="43">
        <v>79.3</v>
      </c>
      <c r="K3" s="43">
        <v>83.3</v>
      </c>
      <c r="L3" s="43">
        <v>68.099999999999994</v>
      </c>
      <c r="M3" s="43">
        <v>73.2</v>
      </c>
      <c r="N3" s="43">
        <v>49.8</v>
      </c>
      <c r="O3" s="44">
        <v>53.3</v>
      </c>
      <c r="P3" s="73">
        <v>125.5</v>
      </c>
      <c r="Q3" s="73">
        <v>133.19999999999999</v>
      </c>
      <c r="R3" s="73">
        <v>0</v>
      </c>
      <c r="S3" s="73">
        <v>0</v>
      </c>
      <c r="T3" s="73">
        <v>109.9</v>
      </c>
      <c r="U3" s="73">
        <v>116.5</v>
      </c>
      <c r="V3" s="73">
        <v>99.5</v>
      </c>
      <c r="W3" s="73">
        <v>165.3</v>
      </c>
      <c r="X3" s="73">
        <v>91.2</v>
      </c>
      <c r="Y3" s="73">
        <v>96.4</v>
      </c>
      <c r="Z3" s="73">
        <v>0</v>
      </c>
      <c r="AA3" s="73">
        <v>0</v>
      </c>
      <c r="AB3" s="74">
        <v>58.99</v>
      </c>
      <c r="AC3" s="75">
        <v>0.75</v>
      </c>
      <c r="AD3" s="76">
        <v>0.05</v>
      </c>
      <c r="AE3" s="76">
        <v>4.3</v>
      </c>
      <c r="AF3" s="76">
        <v>1.6</v>
      </c>
      <c r="AG3" s="76">
        <v>4.87</v>
      </c>
      <c r="AH3" s="76">
        <v>6.95</v>
      </c>
      <c r="AI3" s="76">
        <v>0.69</v>
      </c>
      <c r="AJ3" s="76">
        <v>5.31</v>
      </c>
      <c r="AK3" s="76">
        <v>12.63</v>
      </c>
      <c r="AL3" s="76">
        <v>15.65</v>
      </c>
      <c r="AM3" s="76">
        <v>1.79</v>
      </c>
      <c r="AN3" s="77">
        <v>0.31900000000000001</v>
      </c>
      <c r="AO3" s="77">
        <v>0.307</v>
      </c>
      <c r="AP3" s="77">
        <v>0.23499999999999999</v>
      </c>
      <c r="AQ3" s="77">
        <v>0.1</v>
      </c>
      <c r="AR3" s="77">
        <v>2.5000000000000001E-2</v>
      </c>
      <c r="AS3" s="77">
        <v>1E-3</v>
      </c>
      <c r="AT3" s="77">
        <v>1E-3</v>
      </c>
      <c r="AU3" s="77">
        <v>1E-3</v>
      </c>
      <c r="AV3" s="77">
        <v>1.0999999999999999E-2</v>
      </c>
      <c r="AW3" s="76">
        <v>0.33100000000000002</v>
      </c>
      <c r="AX3" s="76">
        <v>0.26200000000000001</v>
      </c>
      <c r="AY3" s="76">
        <v>0.17199999999999999</v>
      </c>
      <c r="AZ3" s="76">
        <v>0.113</v>
      </c>
      <c r="BA3" s="76">
        <v>8.8999999999999996E-2</v>
      </c>
      <c r="BB3" s="76">
        <v>6.6000000000000003E-2</v>
      </c>
      <c r="BC3" s="76">
        <v>5.2999999999999999E-2</v>
      </c>
      <c r="BD3" s="76">
        <v>6.95</v>
      </c>
      <c r="BE3" s="76">
        <v>4.87</v>
      </c>
      <c r="BF3" s="76">
        <v>7.3</v>
      </c>
      <c r="BG3" s="76">
        <v>13.44</v>
      </c>
      <c r="BH3" s="76">
        <v>22.6</v>
      </c>
    </row>
    <row r="4" spans="1:60" x14ac:dyDescent="0.2">
      <c r="A4" s="71">
        <v>1</v>
      </c>
      <c r="B4" s="72">
        <v>68.5</v>
      </c>
      <c r="C4" s="73">
        <v>73.599999999999994</v>
      </c>
      <c r="D4" s="78">
        <v>49</v>
      </c>
      <c r="E4" s="78">
        <v>52.6</v>
      </c>
      <c r="F4" s="78">
        <v>55.3</v>
      </c>
      <c r="G4" s="78">
        <v>59.3</v>
      </c>
      <c r="H4" s="78">
        <v>67.8</v>
      </c>
      <c r="I4" s="78">
        <v>71.8</v>
      </c>
      <c r="J4" s="78">
        <v>79.3</v>
      </c>
      <c r="K4" s="78">
        <v>83.3</v>
      </c>
      <c r="L4" s="78">
        <v>68.099999999999994</v>
      </c>
      <c r="M4" s="78">
        <v>73.2</v>
      </c>
      <c r="N4" s="78">
        <v>49.8</v>
      </c>
      <c r="O4" s="73">
        <v>53.3</v>
      </c>
      <c r="P4" s="73">
        <v>125.5</v>
      </c>
      <c r="Q4" s="73">
        <v>133.19999999999999</v>
      </c>
      <c r="R4" s="73">
        <v>0</v>
      </c>
      <c r="S4" s="73">
        <v>0</v>
      </c>
      <c r="T4" s="73">
        <v>109.9</v>
      </c>
      <c r="U4" s="73">
        <v>116.5</v>
      </c>
      <c r="V4" s="73">
        <v>99.5</v>
      </c>
      <c r="W4" s="73">
        <v>165.3</v>
      </c>
      <c r="X4" s="73">
        <v>91.2</v>
      </c>
      <c r="Y4" s="73">
        <v>96.4</v>
      </c>
      <c r="Z4" s="73">
        <v>0</v>
      </c>
      <c r="AA4" s="73">
        <v>0</v>
      </c>
      <c r="AB4" s="74">
        <v>58.99</v>
      </c>
      <c r="AC4" s="75">
        <v>0.75</v>
      </c>
      <c r="AD4" s="76">
        <v>0.05</v>
      </c>
      <c r="AE4" s="76">
        <v>4.3</v>
      </c>
      <c r="AF4" s="76">
        <v>1.6</v>
      </c>
      <c r="AG4" s="76">
        <v>4.87</v>
      </c>
      <c r="AH4" s="76">
        <v>6.95</v>
      </c>
      <c r="AI4" s="76">
        <v>0.69</v>
      </c>
      <c r="AJ4" s="76">
        <v>5.31</v>
      </c>
      <c r="AK4" s="76">
        <v>12.63</v>
      </c>
      <c r="AL4" s="76">
        <v>15.65</v>
      </c>
      <c r="AM4" s="76">
        <v>1.79</v>
      </c>
      <c r="AN4" s="77">
        <v>0.31900000000000001</v>
      </c>
      <c r="AO4" s="77">
        <v>0.307</v>
      </c>
      <c r="AP4" s="77">
        <v>0.23499999999999999</v>
      </c>
      <c r="AQ4" s="77">
        <v>0.1</v>
      </c>
      <c r="AR4" s="77">
        <v>2.5000000000000001E-2</v>
      </c>
      <c r="AS4" s="77">
        <v>1E-3</v>
      </c>
      <c r="AT4" s="77">
        <v>1E-3</v>
      </c>
      <c r="AU4" s="77">
        <v>1E-3</v>
      </c>
      <c r="AV4" s="77">
        <v>1.0999999999999999E-2</v>
      </c>
      <c r="AW4" s="76">
        <v>0.33100000000000002</v>
      </c>
      <c r="AX4" s="76">
        <v>0.26200000000000001</v>
      </c>
      <c r="AY4" s="76">
        <v>0.17199999999999999</v>
      </c>
      <c r="AZ4" s="76">
        <v>0.113</v>
      </c>
      <c r="BA4" s="76">
        <v>8.8999999999999996E-2</v>
      </c>
      <c r="BB4" s="76">
        <v>6.6000000000000003E-2</v>
      </c>
      <c r="BC4" s="76">
        <v>5.2999999999999999E-2</v>
      </c>
      <c r="BD4" s="76">
        <v>6.95</v>
      </c>
      <c r="BE4" s="76">
        <v>4.87</v>
      </c>
      <c r="BF4" s="76">
        <v>7.3</v>
      </c>
      <c r="BG4" s="76">
        <v>13.44</v>
      </c>
      <c r="BH4" s="76">
        <v>22.6</v>
      </c>
    </row>
    <row r="5" spans="1:60" x14ac:dyDescent="0.2">
      <c r="A5" s="71">
        <v>2</v>
      </c>
      <c r="B5" s="72">
        <v>68.5</v>
      </c>
      <c r="C5" s="73">
        <v>73.599999999999994</v>
      </c>
      <c r="D5" s="78">
        <v>49</v>
      </c>
      <c r="E5" s="78">
        <v>52.6</v>
      </c>
      <c r="F5" s="78">
        <v>55.3</v>
      </c>
      <c r="G5" s="78">
        <v>59.3</v>
      </c>
      <c r="H5" s="78">
        <v>67.8</v>
      </c>
      <c r="I5" s="78">
        <v>71.8</v>
      </c>
      <c r="J5" s="78">
        <v>79.3</v>
      </c>
      <c r="K5" s="78">
        <v>83.3</v>
      </c>
      <c r="L5" s="78">
        <v>68.099999999999994</v>
      </c>
      <c r="M5" s="78">
        <v>73.2</v>
      </c>
      <c r="N5" s="78">
        <v>49.8</v>
      </c>
      <c r="O5" s="73">
        <v>53.3</v>
      </c>
      <c r="P5" s="73">
        <v>125.5</v>
      </c>
      <c r="Q5" s="73">
        <v>133.19999999999999</v>
      </c>
      <c r="R5" s="73">
        <v>0</v>
      </c>
      <c r="S5" s="73">
        <v>0</v>
      </c>
      <c r="T5" s="73">
        <v>109.9</v>
      </c>
      <c r="U5" s="73">
        <v>116.5</v>
      </c>
      <c r="V5" s="73">
        <v>99.5</v>
      </c>
      <c r="W5" s="73">
        <v>165.3</v>
      </c>
      <c r="X5" s="73">
        <v>91.2</v>
      </c>
      <c r="Y5" s="73">
        <v>96.4</v>
      </c>
      <c r="Z5" s="73">
        <v>0</v>
      </c>
      <c r="AA5" s="73">
        <v>0</v>
      </c>
      <c r="AB5" s="74">
        <v>58.99</v>
      </c>
      <c r="AC5" s="75">
        <v>0.75</v>
      </c>
      <c r="AD5" s="76">
        <v>0.05</v>
      </c>
      <c r="AE5" s="76">
        <v>4.3</v>
      </c>
      <c r="AF5" s="76">
        <v>1.6</v>
      </c>
      <c r="AG5" s="76">
        <v>4.87</v>
      </c>
      <c r="AH5" s="76">
        <v>6.95</v>
      </c>
      <c r="AI5" s="76">
        <v>0.69</v>
      </c>
      <c r="AJ5" s="76">
        <v>5.31</v>
      </c>
      <c r="AK5" s="76">
        <v>12.63</v>
      </c>
      <c r="AL5" s="76">
        <v>15.65</v>
      </c>
      <c r="AM5" s="76">
        <v>1.79</v>
      </c>
      <c r="AN5" s="77">
        <v>0.31900000000000001</v>
      </c>
      <c r="AO5" s="77">
        <v>0.307</v>
      </c>
      <c r="AP5" s="77">
        <v>0.23499999999999999</v>
      </c>
      <c r="AQ5" s="77">
        <v>0.1</v>
      </c>
      <c r="AR5" s="77">
        <v>2.5000000000000001E-2</v>
      </c>
      <c r="AS5" s="77">
        <v>1E-3</v>
      </c>
      <c r="AT5" s="77">
        <v>1E-3</v>
      </c>
      <c r="AU5" s="77">
        <v>1E-3</v>
      </c>
      <c r="AV5" s="77">
        <v>1.0999999999999999E-2</v>
      </c>
      <c r="AW5" s="76">
        <v>0.33100000000000002</v>
      </c>
      <c r="AX5" s="76">
        <v>0.26200000000000001</v>
      </c>
      <c r="AY5" s="76">
        <v>0.17199999999999999</v>
      </c>
      <c r="AZ5" s="76">
        <v>0.113</v>
      </c>
      <c r="BA5" s="76">
        <v>8.8999999999999996E-2</v>
      </c>
      <c r="BB5" s="76">
        <v>6.6000000000000003E-2</v>
      </c>
      <c r="BC5" s="76">
        <v>5.2999999999999999E-2</v>
      </c>
      <c r="BD5" s="76">
        <v>6.95</v>
      </c>
      <c r="BE5" s="76">
        <v>4.87</v>
      </c>
      <c r="BF5" s="76">
        <v>7.3</v>
      </c>
      <c r="BG5" s="76">
        <v>13.44</v>
      </c>
      <c r="BH5" s="76">
        <v>22.6</v>
      </c>
    </row>
    <row r="6" spans="1:60" x14ac:dyDescent="0.2">
      <c r="A6" s="71">
        <v>3</v>
      </c>
      <c r="B6" s="72">
        <v>68.5</v>
      </c>
      <c r="C6" s="73">
        <v>73.599999999999994</v>
      </c>
      <c r="D6" s="78">
        <v>49</v>
      </c>
      <c r="E6" s="78">
        <v>52.6</v>
      </c>
      <c r="F6" s="78">
        <v>55.3</v>
      </c>
      <c r="G6" s="78">
        <v>59.3</v>
      </c>
      <c r="H6" s="78">
        <v>67.8</v>
      </c>
      <c r="I6" s="78">
        <v>71.8</v>
      </c>
      <c r="J6" s="78">
        <v>79.3</v>
      </c>
      <c r="K6" s="78">
        <v>83.3</v>
      </c>
      <c r="L6" s="78">
        <v>68.099999999999994</v>
      </c>
      <c r="M6" s="78">
        <v>73.2</v>
      </c>
      <c r="N6" s="78">
        <v>49.8</v>
      </c>
      <c r="O6" s="73">
        <v>53.3</v>
      </c>
      <c r="P6" s="73">
        <v>125.5</v>
      </c>
      <c r="Q6" s="73">
        <v>133.19999999999999</v>
      </c>
      <c r="R6" s="73">
        <v>0</v>
      </c>
      <c r="S6" s="73">
        <v>0</v>
      </c>
      <c r="T6" s="73">
        <v>109.9</v>
      </c>
      <c r="U6" s="73">
        <v>116.5</v>
      </c>
      <c r="V6" s="73">
        <v>99.5</v>
      </c>
      <c r="W6" s="73">
        <v>165.3</v>
      </c>
      <c r="X6" s="73">
        <v>91.2</v>
      </c>
      <c r="Y6" s="73">
        <v>96.4</v>
      </c>
      <c r="Z6" s="73">
        <v>0</v>
      </c>
      <c r="AA6" s="73">
        <v>0</v>
      </c>
      <c r="AB6" s="74">
        <v>58.99</v>
      </c>
      <c r="AC6" s="75">
        <v>0.75</v>
      </c>
      <c r="AD6" s="76">
        <v>0.05</v>
      </c>
      <c r="AE6" s="76">
        <v>4.3</v>
      </c>
      <c r="AF6" s="76">
        <v>1.6</v>
      </c>
      <c r="AG6" s="76">
        <v>4.87</v>
      </c>
      <c r="AH6" s="76">
        <v>6.95</v>
      </c>
      <c r="AI6" s="76">
        <v>0.69</v>
      </c>
      <c r="AJ6" s="76">
        <v>5.31</v>
      </c>
      <c r="AK6" s="76">
        <v>12.63</v>
      </c>
      <c r="AL6" s="76">
        <v>15.65</v>
      </c>
      <c r="AM6" s="76">
        <v>1.79</v>
      </c>
      <c r="AN6" s="77">
        <v>0.31900000000000001</v>
      </c>
      <c r="AO6" s="77">
        <v>0.307</v>
      </c>
      <c r="AP6" s="77">
        <v>0.23499999999999999</v>
      </c>
      <c r="AQ6" s="77">
        <v>0.1</v>
      </c>
      <c r="AR6" s="77">
        <v>2.5000000000000001E-2</v>
      </c>
      <c r="AS6" s="77">
        <v>1E-3</v>
      </c>
      <c r="AT6" s="77">
        <v>1E-3</v>
      </c>
      <c r="AU6" s="77">
        <v>1E-3</v>
      </c>
      <c r="AV6" s="77">
        <v>1.0999999999999999E-2</v>
      </c>
      <c r="AW6" s="76">
        <v>0.33100000000000002</v>
      </c>
      <c r="AX6" s="76">
        <v>0.26200000000000001</v>
      </c>
      <c r="AY6" s="76">
        <v>0.17199999999999999</v>
      </c>
      <c r="AZ6" s="76">
        <v>0.113</v>
      </c>
      <c r="BA6" s="76">
        <v>8.8999999999999996E-2</v>
      </c>
      <c r="BB6" s="76">
        <v>6.6000000000000003E-2</v>
      </c>
      <c r="BC6" s="76">
        <v>5.2999999999999999E-2</v>
      </c>
      <c r="BD6" s="76">
        <v>6.95</v>
      </c>
      <c r="BE6" s="76">
        <v>4.87</v>
      </c>
      <c r="BF6" s="76">
        <v>7.3</v>
      </c>
      <c r="BG6" s="76">
        <v>13.44</v>
      </c>
      <c r="BH6" s="76">
        <v>22.6</v>
      </c>
    </row>
    <row r="7" spans="1:60" x14ac:dyDescent="0.2">
      <c r="A7" s="71">
        <v>4</v>
      </c>
      <c r="B7" s="72">
        <v>68.5</v>
      </c>
      <c r="C7" s="73">
        <v>73.599999999999994</v>
      </c>
      <c r="D7" s="78">
        <v>49</v>
      </c>
      <c r="E7" s="78">
        <v>52.6</v>
      </c>
      <c r="F7" s="78">
        <v>55.3</v>
      </c>
      <c r="G7" s="78">
        <v>59.3</v>
      </c>
      <c r="H7" s="78">
        <v>67.8</v>
      </c>
      <c r="I7" s="78">
        <v>71.8</v>
      </c>
      <c r="J7" s="78">
        <v>79.3</v>
      </c>
      <c r="K7" s="78">
        <v>83.3</v>
      </c>
      <c r="L7" s="78">
        <v>68.099999999999994</v>
      </c>
      <c r="M7" s="78">
        <v>73.2</v>
      </c>
      <c r="N7" s="78">
        <v>49.8</v>
      </c>
      <c r="O7" s="73">
        <v>53.3</v>
      </c>
      <c r="P7" s="73">
        <v>125.5</v>
      </c>
      <c r="Q7" s="73">
        <v>133.19999999999999</v>
      </c>
      <c r="R7" s="73">
        <v>0</v>
      </c>
      <c r="S7" s="73">
        <v>0</v>
      </c>
      <c r="T7" s="73">
        <v>109.9</v>
      </c>
      <c r="U7" s="73">
        <v>116.5</v>
      </c>
      <c r="V7" s="73">
        <v>99.5</v>
      </c>
      <c r="W7" s="73">
        <v>165.3</v>
      </c>
      <c r="X7" s="73">
        <v>91.2</v>
      </c>
      <c r="Y7" s="73">
        <v>96.4</v>
      </c>
      <c r="Z7" s="73">
        <v>0</v>
      </c>
      <c r="AA7" s="73">
        <v>0</v>
      </c>
      <c r="AB7" s="74">
        <v>58.99</v>
      </c>
      <c r="AC7" s="75">
        <v>0.75</v>
      </c>
      <c r="AD7" s="76">
        <v>0.05</v>
      </c>
      <c r="AE7" s="76">
        <v>4.3</v>
      </c>
      <c r="AF7" s="76">
        <v>1.6</v>
      </c>
      <c r="AG7" s="76">
        <v>4.87</v>
      </c>
      <c r="AH7" s="76">
        <v>6.95</v>
      </c>
      <c r="AI7" s="76">
        <v>0.69</v>
      </c>
      <c r="AJ7" s="76">
        <v>5.31</v>
      </c>
      <c r="AK7" s="76">
        <v>12.63</v>
      </c>
      <c r="AL7" s="76">
        <v>15.65</v>
      </c>
      <c r="AM7" s="76">
        <v>1.79</v>
      </c>
      <c r="AN7" s="77">
        <v>0.31900000000000001</v>
      </c>
      <c r="AO7" s="77">
        <v>0.307</v>
      </c>
      <c r="AP7" s="77">
        <v>0.23499999999999999</v>
      </c>
      <c r="AQ7" s="77">
        <v>0.1</v>
      </c>
      <c r="AR7" s="77">
        <v>2.5000000000000001E-2</v>
      </c>
      <c r="AS7" s="77">
        <v>1E-3</v>
      </c>
      <c r="AT7" s="77">
        <v>1E-3</v>
      </c>
      <c r="AU7" s="77">
        <v>1E-3</v>
      </c>
      <c r="AV7" s="77">
        <v>1.0999999999999999E-2</v>
      </c>
      <c r="AW7" s="76">
        <v>0.33100000000000002</v>
      </c>
      <c r="AX7" s="76">
        <v>0.26200000000000001</v>
      </c>
      <c r="AY7" s="76">
        <v>0.17199999999999999</v>
      </c>
      <c r="AZ7" s="76">
        <v>0.113</v>
      </c>
      <c r="BA7" s="76">
        <v>8.8999999999999996E-2</v>
      </c>
      <c r="BB7" s="76">
        <v>6.6000000000000003E-2</v>
      </c>
      <c r="BC7" s="76">
        <v>5.2999999999999999E-2</v>
      </c>
      <c r="BD7" s="76">
        <v>6.95</v>
      </c>
      <c r="BE7" s="76">
        <v>4.87</v>
      </c>
      <c r="BF7" s="76">
        <v>7.3</v>
      </c>
      <c r="BG7" s="76">
        <v>13.44</v>
      </c>
      <c r="BH7" s="76">
        <v>22.6</v>
      </c>
    </row>
    <row r="8" spans="1:60" x14ac:dyDescent="0.2">
      <c r="A8" s="71">
        <v>5</v>
      </c>
      <c r="B8" s="72">
        <v>68.5</v>
      </c>
      <c r="C8" s="73">
        <v>73.599999999999994</v>
      </c>
      <c r="D8" s="78">
        <v>49</v>
      </c>
      <c r="E8" s="78">
        <v>52.6</v>
      </c>
      <c r="F8" s="78">
        <v>55.3</v>
      </c>
      <c r="G8" s="78">
        <v>59.3</v>
      </c>
      <c r="H8" s="78">
        <v>67.8</v>
      </c>
      <c r="I8" s="78">
        <v>71.8</v>
      </c>
      <c r="J8" s="78">
        <v>79.3</v>
      </c>
      <c r="K8" s="78">
        <v>83.3</v>
      </c>
      <c r="L8" s="78">
        <v>68.099999999999994</v>
      </c>
      <c r="M8" s="78">
        <v>73.2</v>
      </c>
      <c r="N8" s="78">
        <v>49.8</v>
      </c>
      <c r="O8" s="73">
        <v>53.3</v>
      </c>
      <c r="P8" s="73">
        <v>125.5</v>
      </c>
      <c r="Q8" s="73">
        <v>133.19999999999999</v>
      </c>
      <c r="R8" s="73">
        <v>0</v>
      </c>
      <c r="S8" s="73">
        <v>0</v>
      </c>
      <c r="T8" s="73">
        <v>109.9</v>
      </c>
      <c r="U8" s="73">
        <v>116.5</v>
      </c>
      <c r="V8" s="73">
        <v>99.5</v>
      </c>
      <c r="W8" s="73">
        <v>165.3</v>
      </c>
      <c r="X8" s="73">
        <v>91.2</v>
      </c>
      <c r="Y8" s="73">
        <v>96.4</v>
      </c>
      <c r="Z8" s="73">
        <v>0</v>
      </c>
      <c r="AA8" s="73">
        <v>0</v>
      </c>
      <c r="AB8" s="74">
        <v>58.99</v>
      </c>
      <c r="AC8" s="75">
        <v>0.75</v>
      </c>
      <c r="AD8" s="76">
        <v>0.05</v>
      </c>
      <c r="AE8" s="76">
        <v>4.3</v>
      </c>
      <c r="AF8" s="76">
        <v>1.6</v>
      </c>
      <c r="AG8" s="76">
        <v>4.87</v>
      </c>
      <c r="AH8" s="76">
        <v>6.95</v>
      </c>
      <c r="AI8" s="76">
        <v>0.69</v>
      </c>
      <c r="AJ8" s="76">
        <v>5.31</v>
      </c>
      <c r="AK8" s="76">
        <v>12.63</v>
      </c>
      <c r="AL8" s="76">
        <v>15.65</v>
      </c>
      <c r="AM8" s="76">
        <v>1.79</v>
      </c>
      <c r="AN8" s="77">
        <v>0.31900000000000001</v>
      </c>
      <c r="AO8" s="77">
        <v>0.307</v>
      </c>
      <c r="AP8" s="77">
        <v>0.23499999999999999</v>
      </c>
      <c r="AQ8" s="77">
        <v>0.1</v>
      </c>
      <c r="AR8" s="77">
        <v>2.5000000000000001E-2</v>
      </c>
      <c r="AS8" s="77">
        <v>1E-3</v>
      </c>
      <c r="AT8" s="77">
        <v>1E-3</v>
      </c>
      <c r="AU8" s="77">
        <v>1E-3</v>
      </c>
      <c r="AV8" s="77">
        <v>1.0999999999999999E-2</v>
      </c>
      <c r="AW8" s="76">
        <v>0.33100000000000002</v>
      </c>
      <c r="AX8" s="76">
        <v>0.26200000000000001</v>
      </c>
      <c r="AY8" s="76">
        <v>0.17199999999999999</v>
      </c>
      <c r="AZ8" s="76">
        <v>0.113</v>
      </c>
      <c r="BA8" s="76">
        <v>8.8999999999999996E-2</v>
      </c>
      <c r="BB8" s="76">
        <v>6.6000000000000003E-2</v>
      </c>
      <c r="BC8" s="76">
        <v>5.2999999999999999E-2</v>
      </c>
      <c r="BD8" s="76">
        <v>6.95</v>
      </c>
      <c r="BE8" s="76">
        <v>4.87</v>
      </c>
      <c r="BF8" s="76">
        <v>7.3</v>
      </c>
      <c r="BG8" s="76">
        <v>13.44</v>
      </c>
      <c r="BH8" s="76">
        <v>22.6</v>
      </c>
    </row>
    <row r="9" spans="1:60" x14ac:dyDescent="0.2">
      <c r="A9" s="71">
        <v>6</v>
      </c>
      <c r="B9" s="72">
        <v>68.5</v>
      </c>
      <c r="C9" s="73">
        <v>73.599999999999994</v>
      </c>
      <c r="D9" s="78">
        <v>49</v>
      </c>
      <c r="E9" s="78">
        <v>52.6</v>
      </c>
      <c r="F9" s="78">
        <v>55.3</v>
      </c>
      <c r="G9" s="78">
        <v>59.3</v>
      </c>
      <c r="H9" s="78">
        <v>67.8</v>
      </c>
      <c r="I9" s="78">
        <v>71.8</v>
      </c>
      <c r="J9" s="78">
        <v>79.3</v>
      </c>
      <c r="K9" s="78">
        <v>83.3</v>
      </c>
      <c r="L9" s="78">
        <v>68.099999999999994</v>
      </c>
      <c r="M9" s="78">
        <v>73.2</v>
      </c>
      <c r="N9" s="78">
        <v>49.8</v>
      </c>
      <c r="O9" s="73">
        <v>53.3</v>
      </c>
      <c r="P9" s="73">
        <v>125.5</v>
      </c>
      <c r="Q9" s="73">
        <v>133.19999999999999</v>
      </c>
      <c r="R9" s="73">
        <v>0</v>
      </c>
      <c r="S9" s="73">
        <v>0</v>
      </c>
      <c r="T9" s="73">
        <v>109.9</v>
      </c>
      <c r="U9" s="73">
        <v>116.5</v>
      </c>
      <c r="V9" s="73">
        <v>99.5</v>
      </c>
      <c r="W9" s="73">
        <v>165.3</v>
      </c>
      <c r="X9" s="73">
        <v>91.2</v>
      </c>
      <c r="Y9" s="73">
        <v>96.4</v>
      </c>
      <c r="Z9" s="73">
        <v>0</v>
      </c>
      <c r="AA9" s="73">
        <v>0</v>
      </c>
      <c r="AB9" s="74">
        <v>58.99</v>
      </c>
      <c r="AC9" s="75">
        <v>0.75</v>
      </c>
      <c r="AD9" s="76">
        <v>0.05</v>
      </c>
      <c r="AE9" s="76">
        <v>4.3</v>
      </c>
      <c r="AF9" s="76">
        <v>1.6</v>
      </c>
      <c r="AG9" s="76">
        <v>4.87</v>
      </c>
      <c r="AH9" s="76">
        <v>6.95</v>
      </c>
      <c r="AI9" s="76">
        <v>0.69</v>
      </c>
      <c r="AJ9" s="76">
        <v>5.31</v>
      </c>
      <c r="AK9" s="76">
        <v>12.63</v>
      </c>
      <c r="AL9" s="76">
        <v>15.65</v>
      </c>
      <c r="AM9" s="76">
        <v>1.79</v>
      </c>
      <c r="AN9" s="77">
        <v>0.31900000000000001</v>
      </c>
      <c r="AO9" s="77">
        <v>0.307</v>
      </c>
      <c r="AP9" s="77">
        <v>0.23499999999999999</v>
      </c>
      <c r="AQ9" s="77">
        <v>0.1</v>
      </c>
      <c r="AR9" s="77">
        <v>2.5000000000000001E-2</v>
      </c>
      <c r="AS9" s="77">
        <v>1E-3</v>
      </c>
      <c r="AT9" s="77">
        <v>1E-3</v>
      </c>
      <c r="AU9" s="77">
        <v>1E-3</v>
      </c>
      <c r="AV9" s="77">
        <v>1.0999999999999999E-2</v>
      </c>
      <c r="AW9" s="76">
        <v>0.33100000000000002</v>
      </c>
      <c r="AX9" s="76">
        <v>0.26200000000000001</v>
      </c>
      <c r="AY9" s="76">
        <v>0.17199999999999999</v>
      </c>
      <c r="AZ9" s="76">
        <v>0.113</v>
      </c>
      <c r="BA9" s="76">
        <v>8.8999999999999996E-2</v>
      </c>
      <c r="BB9" s="76">
        <v>6.6000000000000003E-2</v>
      </c>
      <c r="BC9" s="76">
        <v>5.2999999999999999E-2</v>
      </c>
      <c r="BD9" s="76">
        <v>6.95</v>
      </c>
      <c r="BE9" s="76">
        <v>4.87</v>
      </c>
      <c r="BF9" s="76">
        <v>7.3</v>
      </c>
      <c r="BG9" s="76">
        <v>13.44</v>
      </c>
      <c r="BH9" s="76">
        <v>22.6</v>
      </c>
    </row>
    <row r="10" spans="1:60" x14ac:dyDescent="0.2">
      <c r="A10" s="71">
        <v>7</v>
      </c>
      <c r="B10" s="72">
        <v>68.5</v>
      </c>
      <c r="C10" s="73">
        <v>73.599999999999994</v>
      </c>
      <c r="D10" s="78">
        <v>49</v>
      </c>
      <c r="E10" s="78">
        <v>52.6</v>
      </c>
      <c r="F10" s="78">
        <v>55.3</v>
      </c>
      <c r="G10" s="78">
        <v>59.3</v>
      </c>
      <c r="H10" s="78">
        <v>67.8</v>
      </c>
      <c r="I10" s="78">
        <v>71.8</v>
      </c>
      <c r="J10" s="78">
        <v>79.3</v>
      </c>
      <c r="K10" s="78">
        <v>83.3</v>
      </c>
      <c r="L10" s="78">
        <v>68.099999999999994</v>
      </c>
      <c r="M10" s="78">
        <v>73.2</v>
      </c>
      <c r="N10" s="78">
        <v>49.8</v>
      </c>
      <c r="O10" s="73">
        <v>53.3</v>
      </c>
      <c r="P10" s="73">
        <v>125.5</v>
      </c>
      <c r="Q10" s="73">
        <v>133.19999999999999</v>
      </c>
      <c r="R10" s="73">
        <v>0</v>
      </c>
      <c r="S10" s="73">
        <v>0</v>
      </c>
      <c r="T10" s="73">
        <v>109.9</v>
      </c>
      <c r="U10" s="73">
        <v>116.5</v>
      </c>
      <c r="V10" s="73">
        <v>99.5</v>
      </c>
      <c r="W10" s="73">
        <v>165.3</v>
      </c>
      <c r="X10" s="73">
        <v>91.2</v>
      </c>
      <c r="Y10" s="73">
        <v>96.4</v>
      </c>
      <c r="Z10" s="73">
        <v>0</v>
      </c>
      <c r="AA10" s="73">
        <v>0</v>
      </c>
      <c r="AB10" s="74">
        <v>58.99</v>
      </c>
      <c r="AC10" s="75">
        <v>0.75</v>
      </c>
      <c r="AD10" s="76">
        <v>0.05</v>
      </c>
      <c r="AE10" s="76">
        <v>4.3</v>
      </c>
      <c r="AF10" s="76">
        <v>1.6</v>
      </c>
      <c r="AG10" s="76">
        <v>4.87</v>
      </c>
      <c r="AH10" s="76">
        <v>6.95</v>
      </c>
      <c r="AI10" s="76">
        <v>0.69</v>
      </c>
      <c r="AJ10" s="76">
        <v>5.31</v>
      </c>
      <c r="AK10" s="76">
        <v>12.63</v>
      </c>
      <c r="AL10" s="76">
        <v>15.65</v>
      </c>
      <c r="AM10" s="76">
        <v>1.79</v>
      </c>
      <c r="AN10" s="77">
        <v>0.31900000000000001</v>
      </c>
      <c r="AO10" s="77">
        <v>0.307</v>
      </c>
      <c r="AP10" s="77">
        <v>0.23499999999999999</v>
      </c>
      <c r="AQ10" s="77">
        <v>0.1</v>
      </c>
      <c r="AR10" s="77">
        <v>2.5000000000000001E-2</v>
      </c>
      <c r="AS10" s="77">
        <v>1E-3</v>
      </c>
      <c r="AT10" s="77">
        <v>1E-3</v>
      </c>
      <c r="AU10" s="77">
        <v>1E-3</v>
      </c>
      <c r="AV10" s="77">
        <v>1.0999999999999999E-2</v>
      </c>
      <c r="AW10" s="76">
        <v>0.33100000000000002</v>
      </c>
      <c r="AX10" s="76">
        <v>0.26200000000000001</v>
      </c>
      <c r="AY10" s="76">
        <v>0.17199999999999999</v>
      </c>
      <c r="AZ10" s="76">
        <v>0.113</v>
      </c>
      <c r="BA10" s="76">
        <v>8.8999999999999996E-2</v>
      </c>
      <c r="BB10" s="76">
        <v>6.6000000000000003E-2</v>
      </c>
      <c r="BC10" s="76">
        <v>5.2999999999999999E-2</v>
      </c>
      <c r="BD10" s="76">
        <v>6.95</v>
      </c>
      <c r="BE10" s="76">
        <v>4.87</v>
      </c>
      <c r="BF10" s="76">
        <v>7.3</v>
      </c>
      <c r="BG10" s="76">
        <v>13.44</v>
      </c>
      <c r="BH10" s="76">
        <v>22.6</v>
      </c>
    </row>
    <row r="11" spans="1:60" x14ac:dyDescent="0.2">
      <c r="A11" s="71">
        <v>8</v>
      </c>
      <c r="B11" s="72">
        <v>68.5</v>
      </c>
      <c r="C11" s="73">
        <v>73.599999999999994</v>
      </c>
      <c r="D11" s="78">
        <v>49</v>
      </c>
      <c r="E11" s="78">
        <v>52.6</v>
      </c>
      <c r="F11" s="78">
        <v>55.3</v>
      </c>
      <c r="G11" s="78">
        <v>59.3</v>
      </c>
      <c r="H11" s="78">
        <v>67.8</v>
      </c>
      <c r="I11" s="78">
        <v>71.8</v>
      </c>
      <c r="J11" s="78">
        <v>79.3</v>
      </c>
      <c r="K11" s="78">
        <v>83.3</v>
      </c>
      <c r="L11" s="78">
        <v>68.099999999999994</v>
      </c>
      <c r="M11" s="78">
        <v>73.2</v>
      </c>
      <c r="N11" s="78">
        <v>49.8</v>
      </c>
      <c r="O11" s="73">
        <v>53.3</v>
      </c>
      <c r="P11" s="73">
        <v>125.5</v>
      </c>
      <c r="Q11" s="73">
        <v>133.19999999999999</v>
      </c>
      <c r="R11" s="73">
        <v>0</v>
      </c>
      <c r="S11" s="73">
        <v>0</v>
      </c>
      <c r="T11" s="73">
        <v>109.9</v>
      </c>
      <c r="U11" s="73">
        <v>116.5</v>
      </c>
      <c r="V11" s="73">
        <v>99.5</v>
      </c>
      <c r="W11" s="73">
        <v>165.3</v>
      </c>
      <c r="X11" s="73">
        <v>91.2</v>
      </c>
      <c r="Y11" s="73">
        <v>96.4</v>
      </c>
      <c r="Z11" s="73">
        <v>0</v>
      </c>
      <c r="AA11" s="73">
        <v>0</v>
      </c>
      <c r="AB11" s="74">
        <v>58.99</v>
      </c>
      <c r="AC11" s="75">
        <v>0.75</v>
      </c>
      <c r="AD11" s="76">
        <v>0.05</v>
      </c>
      <c r="AE11" s="76">
        <v>4.3</v>
      </c>
      <c r="AF11" s="76">
        <v>1.6</v>
      </c>
      <c r="AG11" s="76">
        <v>4.87</v>
      </c>
      <c r="AH11" s="76">
        <v>6.95</v>
      </c>
      <c r="AI11" s="76">
        <v>0.69</v>
      </c>
      <c r="AJ11" s="76">
        <v>5.31</v>
      </c>
      <c r="AK11" s="76">
        <v>12.63</v>
      </c>
      <c r="AL11" s="76">
        <v>15.65</v>
      </c>
      <c r="AM11" s="76">
        <v>1.79</v>
      </c>
      <c r="AN11" s="77">
        <v>0.31900000000000001</v>
      </c>
      <c r="AO11" s="77">
        <v>0.307</v>
      </c>
      <c r="AP11" s="77">
        <v>0.23499999999999999</v>
      </c>
      <c r="AQ11" s="77">
        <v>0.1</v>
      </c>
      <c r="AR11" s="77">
        <v>2.5000000000000001E-2</v>
      </c>
      <c r="AS11" s="77">
        <v>1E-3</v>
      </c>
      <c r="AT11" s="77">
        <v>1E-3</v>
      </c>
      <c r="AU11" s="77">
        <v>1E-3</v>
      </c>
      <c r="AV11" s="77">
        <v>1.0999999999999999E-2</v>
      </c>
      <c r="AW11" s="76">
        <v>0.33100000000000002</v>
      </c>
      <c r="AX11" s="76">
        <v>0.26200000000000001</v>
      </c>
      <c r="AY11" s="76">
        <v>0.17199999999999999</v>
      </c>
      <c r="AZ11" s="76">
        <v>0.113</v>
      </c>
      <c r="BA11" s="76">
        <v>8.8999999999999996E-2</v>
      </c>
      <c r="BB11" s="76">
        <v>6.6000000000000003E-2</v>
      </c>
      <c r="BC11" s="76">
        <v>5.2999999999999999E-2</v>
      </c>
      <c r="BD11" s="76">
        <v>6.95</v>
      </c>
      <c r="BE11" s="76">
        <v>4.87</v>
      </c>
      <c r="BF11" s="76">
        <v>7.3</v>
      </c>
      <c r="BG11" s="76">
        <v>13.44</v>
      </c>
      <c r="BH11" s="76">
        <v>22.6</v>
      </c>
    </row>
    <row r="12" spans="1:60" x14ac:dyDescent="0.2">
      <c r="A12" s="71">
        <v>9</v>
      </c>
      <c r="B12" s="72">
        <v>68.5</v>
      </c>
      <c r="C12" s="73">
        <v>73.599999999999994</v>
      </c>
      <c r="D12" s="78">
        <v>49</v>
      </c>
      <c r="E12" s="78">
        <v>52.6</v>
      </c>
      <c r="F12" s="78">
        <v>55.3</v>
      </c>
      <c r="G12" s="78">
        <v>59.3</v>
      </c>
      <c r="H12" s="78">
        <v>67.8</v>
      </c>
      <c r="I12" s="78">
        <v>71.8</v>
      </c>
      <c r="J12" s="78">
        <v>79.3</v>
      </c>
      <c r="K12" s="78">
        <v>83.3</v>
      </c>
      <c r="L12" s="78">
        <v>68.099999999999994</v>
      </c>
      <c r="M12" s="78">
        <v>73.2</v>
      </c>
      <c r="N12" s="78">
        <v>49.8</v>
      </c>
      <c r="O12" s="73">
        <v>53.3</v>
      </c>
      <c r="P12" s="73">
        <v>125.5</v>
      </c>
      <c r="Q12" s="73">
        <v>133.19999999999999</v>
      </c>
      <c r="R12" s="73">
        <v>0</v>
      </c>
      <c r="S12" s="73">
        <v>0</v>
      </c>
      <c r="T12" s="73">
        <v>109.9</v>
      </c>
      <c r="U12" s="73">
        <v>116.5</v>
      </c>
      <c r="V12" s="73">
        <v>99.5</v>
      </c>
      <c r="W12" s="73">
        <v>165.3</v>
      </c>
      <c r="X12" s="73">
        <v>91.2</v>
      </c>
      <c r="Y12" s="73">
        <v>96.4</v>
      </c>
      <c r="Z12" s="73">
        <v>0</v>
      </c>
      <c r="AA12" s="73">
        <v>0</v>
      </c>
      <c r="AB12" s="74">
        <v>58.99</v>
      </c>
      <c r="AC12" s="75">
        <v>0.75</v>
      </c>
      <c r="AD12" s="76">
        <v>0.05</v>
      </c>
      <c r="AE12" s="76">
        <v>4.3</v>
      </c>
      <c r="AF12" s="76">
        <v>1.6</v>
      </c>
      <c r="AG12" s="76">
        <v>4.87</v>
      </c>
      <c r="AH12" s="76">
        <v>6.95</v>
      </c>
      <c r="AI12" s="76">
        <v>0.69</v>
      </c>
      <c r="AJ12" s="76">
        <v>5.31</v>
      </c>
      <c r="AK12" s="76">
        <v>12.63</v>
      </c>
      <c r="AL12" s="76">
        <v>15.65</v>
      </c>
      <c r="AM12" s="76">
        <v>1.79</v>
      </c>
      <c r="AN12" s="77">
        <v>0.31900000000000001</v>
      </c>
      <c r="AO12" s="77">
        <v>0.307</v>
      </c>
      <c r="AP12" s="77">
        <v>0.23499999999999999</v>
      </c>
      <c r="AQ12" s="77">
        <v>0.1</v>
      </c>
      <c r="AR12" s="77">
        <v>2.5000000000000001E-2</v>
      </c>
      <c r="AS12" s="77">
        <v>1E-3</v>
      </c>
      <c r="AT12" s="77">
        <v>1E-3</v>
      </c>
      <c r="AU12" s="77">
        <v>1E-3</v>
      </c>
      <c r="AV12" s="77">
        <v>1.0999999999999999E-2</v>
      </c>
      <c r="AW12" s="76">
        <v>0.33100000000000002</v>
      </c>
      <c r="AX12" s="76">
        <v>0.26200000000000001</v>
      </c>
      <c r="AY12" s="76">
        <v>0.17199999999999999</v>
      </c>
      <c r="AZ12" s="76">
        <v>0.113</v>
      </c>
      <c r="BA12" s="76">
        <v>8.8999999999999996E-2</v>
      </c>
      <c r="BB12" s="76">
        <v>6.6000000000000003E-2</v>
      </c>
      <c r="BC12" s="76">
        <v>5.2999999999999999E-2</v>
      </c>
      <c r="BD12" s="76">
        <v>6.95</v>
      </c>
      <c r="BE12" s="76">
        <v>4.87</v>
      </c>
      <c r="BF12" s="76">
        <v>7.3</v>
      </c>
      <c r="BG12" s="76">
        <v>13.44</v>
      </c>
      <c r="BH12" s="76">
        <v>22.6</v>
      </c>
    </row>
    <row r="13" spans="1:60" x14ac:dyDescent="0.2">
      <c r="A13" s="71">
        <v>10</v>
      </c>
      <c r="B13" s="72">
        <v>68.5</v>
      </c>
      <c r="C13" s="73">
        <v>73.599999999999994</v>
      </c>
      <c r="D13" s="78">
        <v>49</v>
      </c>
      <c r="E13" s="78">
        <v>52.6</v>
      </c>
      <c r="F13" s="78">
        <v>55.3</v>
      </c>
      <c r="G13" s="78">
        <v>59.3</v>
      </c>
      <c r="H13" s="78">
        <v>67.8</v>
      </c>
      <c r="I13" s="78">
        <v>71.8</v>
      </c>
      <c r="J13" s="78">
        <v>79.3</v>
      </c>
      <c r="K13" s="78">
        <v>83.3</v>
      </c>
      <c r="L13" s="78">
        <v>68.099999999999994</v>
      </c>
      <c r="M13" s="78">
        <v>73.2</v>
      </c>
      <c r="N13" s="78">
        <v>49.8</v>
      </c>
      <c r="O13" s="73">
        <v>53.3</v>
      </c>
      <c r="P13" s="73">
        <v>125.5</v>
      </c>
      <c r="Q13" s="73">
        <v>133.19999999999999</v>
      </c>
      <c r="R13" s="73">
        <v>0</v>
      </c>
      <c r="S13" s="73">
        <v>0</v>
      </c>
      <c r="T13" s="73">
        <v>109.9</v>
      </c>
      <c r="U13" s="73">
        <v>116.5</v>
      </c>
      <c r="V13" s="73">
        <v>99.5</v>
      </c>
      <c r="W13" s="73">
        <v>165.3</v>
      </c>
      <c r="X13" s="73">
        <v>91.2</v>
      </c>
      <c r="Y13" s="73">
        <v>96.4</v>
      </c>
      <c r="Z13" s="73">
        <v>0</v>
      </c>
      <c r="AA13" s="73">
        <v>0</v>
      </c>
      <c r="AB13" s="74">
        <v>58.99</v>
      </c>
      <c r="AC13" s="75">
        <v>0.75</v>
      </c>
      <c r="AD13" s="76">
        <v>0.05</v>
      </c>
      <c r="AE13" s="76">
        <v>4.3</v>
      </c>
      <c r="AF13" s="76">
        <v>1.6</v>
      </c>
      <c r="AG13" s="76">
        <v>4.87</v>
      </c>
      <c r="AH13" s="76">
        <v>6.95</v>
      </c>
      <c r="AI13" s="76">
        <v>0.69</v>
      </c>
      <c r="AJ13" s="76">
        <v>5.31</v>
      </c>
      <c r="AK13" s="76">
        <v>12.63</v>
      </c>
      <c r="AL13" s="76">
        <v>15.65</v>
      </c>
      <c r="AM13" s="76">
        <v>1.79</v>
      </c>
      <c r="AN13" s="77">
        <v>0.31900000000000001</v>
      </c>
      <c r="AO13" s="77">
        <v>0.307</v>
      </c>
      <c r="AP13" s="77">
        <v>0.23499999999999999</v>
      </c>
      <c r="AQ13" s="77">
        <v>0.1</v>
      </c>
      <c r="AR13" s="77">
        <v>2.5000000000000001E-2</v>
      </c>
      <c r="AS13" s="77">
        <v>1E-3</v>
      </c>
      <c r="AT13" s="77">
        <v>1E-3</v>
      </c>
      <c r="AU13" s="77">
        <v>1E-3</v>
      </c>
      <c r="AV13" s="77">
        <v>1.0999999999999999E-2</v>
      </c>
      <c r="AW13" s="76">
        <v>0.33100000000000002</v>
      </c>
      <c r="AX13" s="76">
        <v>0.26200000000000001</v>
      </c>
      <c r="AY13" s="76">
        <v>0.17199999999999999</v>
      </c>
      <c r="AZ13" s="76">
        <v>0.113</v>
      </c>
      <c r="BA13" s="76">
        <v>8.8999999999999996E-2</v>
      </c>
      <c r="BB13" s="76">
        <v>6.6000000000000003E-2</v>
      </c>
      <c r="BC13" s="76">
        <v>5.2999999999999999E-2</v>
      </c>
      <c r="BD13" s="76">
        <v>6.95</v>
      </c>
      <c r="BE13" s="76">
        <v>4.87</v>
      </c>
      <c r="BF13" s="76">
        <v>7.3</v>
      </c>
      <c r="BG13" s="76">
        <v>13.44</v>
      </c>
      <c r="BH13" s="76">
        <v>22.6</v>
      </c>
    </row>
    <row r="14" spans="1:60" x14ac:dyDescent="0.2">
      <c r="A14" s="71">
        <v>11</v>
      </c>
      <c r="B14" s="72">
        <v>68.5</v>
      </c>
      <c r="C14" s="73">
        <v>73.599999999999994</v>
      </c>
      <c r="D14" s="78">
        <v>49</v>
      </c>
      <c r="E14" s="78">
        <v>52.6</v>
      </c>
      <c r="F14" s="78">
        <v>55.3</v>
      </c>
      <c r="G14" s="78">
        <v>59.3</v>
      </c>
      <c r="H14" s="78">
        <v>67.8</v>
      </c>
      <c r="I14" s="78">
        <v>71.8</v>
      </c>
      <c r="J14" s="78">
        <v>79.3</v>
      </c>
      <c r="K14" s="78">
        <v>83.3</v>
      </c>
      <c r="L14" s="78">
        <v>68.099999999999994</v>
      </c>
      <c r="M14" s="78">
        <v>73.2</v>
      </c>
      <c r="N14" s="78">
        <v>49.8</v>
      </c>
      <c r="O14" s="73">
        <v>53.3</v>
      </c>
      <c r="P14" s="73">
        <v>125.5</v>
      </c>
      <c r="Q14" s="73">
        <v>133.19999999999999</v>
      </c>
      <c r="R14" s="73">
        <v>0</v>
      </c>
      <c r="S14" s="73">
        <v>0</v>
      </c>
      <c r="T14" s="73">
        <v>109.9</v>
      </c>
      <c r="U14" s="73">
        <v>116.5</v>
      </c>
      <c r="V14" s="73">
        <v>99.5</v>
      </c>
      <c r="W14" s="73">
        <v>165.3</v>
      </c>
      <c r="X14" s="73">
        <v>91.2</v>
      </c>
      <c r="Y14" s="73">
        <v>96.4</v>
      </c>
      <c r="Z14" s="73">
        <v>0</v>
      </c>
      <c r="AA14" s="73">
        <v>0</v>
      </c>
      <c r="AB14" s="74">
        <v>58.99</v>
      </c>
      <c r="AC14" s="75">
        <v>0.75</v>
      </c>
      <c r="AD14" s="76">
        <v>0.05</v>
      </c>
      <c r="AE14" s="76">
        <v>4.3</v>
      </c>
      <c r="AF14" s="76">
        <v>1.6</v>
      </c>
      <c r="AG14" s="76">
        <v>4.87</v>
      </c>
      <c r="AH14" s="76">
        <v>6.95</v>
      </c>
      <c r="AI14" s="76">
        <v>0.69</v>
      </c>
      <c r="AJ14" s="76">
        <v>5.31</v>
      </c>
      <c r="AK14" s="76">
        <v>12.63</v>
      </c>
      <c r="AL14" s="76">
        <v>15.65</v>
      </c>
      <c r="AM14" s="76">
        <v>1.79</v>
      </c>
      <c r="AN14" s="77">
        <v>0.31900000000000001</v>
      </c>
      <c r="AO14" s="77">
        <v>0.307</v>
      </c>
      <c r="AP14" s="77">
        <v>0.23499999999999999</v>
      </c>
      <c r="AQ14" s="77">
        <v>0.1</v>
      </c>
      <c r="AR14" s="77">
        <v>2.5000000000000001E-2</v>
      </c>
      <c r="AS14" s="77">
        <v>1E-3</v>
      </c>
      <c r="AT14" s="77">
        <v>1E-3</v>
      </c>
      <c r="AU14" s="77">
        <v>1E-3</v>
      </c>
      <c r="AV14" s="77">
        <v>1.0999999999999999E-2</v>
      </c>
      <c r="AW14" s="76">
        <v>0.33100000000000002</v>
      </c>
      <c r="AX14" s="76">
        <v>0.26200000000000001</v>
      </c>
      <c r="AY14" s="76">
        <v>0.17199999999999999</v>
      </c>
      <c r="AZ14" s="76">
        <v>0.113</v>
      </c>
      <c r="BA14" s="76">
        <v>8.8999999999999996E-2</v>
      </c>
      <c r="BB14" s="76">
        <v>6.6000000000000003E-2</v>
      </c>
      <c r="BC14" s="76">
        <v>5.2999999999999999E-2</v>
      </c>
      <c r="BD14" s="76">
        <v>6.95</v>
      </c>
      <c r="BE14" s="76">
        <v>4.87</v>
      </c>
      <c r="BF14" s="76">
        <v>7.3</v>
      </c>
      <c r="BG14" s="76">
        <v>13.44</v>
      </c>
      <c r="BH14" s="76">
        <v>22.6</v>
      </c>
    </row>
    <row r="15" spans="1:60" x14ac:dyDescent="0.2">
      <c r="A15" s="71">
        <v>12</v>
      </c>
      <c r="B15" s="72">
        <v>68.5</v>
      </c>
      <c r="C15" s="73">
        <v>73.599999999999994</v>
      </c>
      <c r="D15" s="78">
        <v>49</v>
      </c>
      <c r="E15" s="78">
        <v>52.6</v>
      </c>
      <c r="F15" s="78">
        <v>55.3</v>
      </c>
      <c r="G15" s="78">
        <v>59.3</v>
      </c>
      <c r="H15" s="78">
        <v>67.8</v>
      </c>
      <c r="I15" s="78">
        <v>71.8</v>
      </c>
      <c r="J15" s="78">
        <v>79.3</v>
      </c>
      <c r="K15" s="78">
        <v>83.3</v>
      </c>
      <c r="L15" s="78">
        <v>68.099999999999994</v>
      </c>
      <c r="M15" s="78">
        <v>73.2</v>
      </c>
      <c r="N15" s="78">
        <v>49.8</v>
      </c>
      <c r="O15" s="73">
        <v>53.3</v>
      </c>
      <c r="P15" s="73">
        <v>125.5</v>
      </c>
      <c r="Q15" s="73">
        <v>133.19999999999999</v>
      </c>
      <c r="R15" s="73">
        <v>0</v>
      </c>
      <c r="S15" s="73">
        <v>0</v>
      </c>
      <c r="T15" s="73">
        <v>109.9</v>
      </c>
      <c r="U15" s="73">
        <v>116.5</v>
      </c>
      <c r="V15" s="73">
        <v>99.5</v>
      </c>
      <c r="W15" s="73">
        <v>165.3</v>
      </c>
      <c r="X15" s="73">
        <v>91.2</v>
      </c>
      <c r="Y15" s="73">
        <v>96.4</v>
      </c>
      <c r="Z15" s="73">
        <v>0</v>
      </c>
      <c r="AA15" s="73">
        <v>0</v>
      </c>
      <c r="AB15" s="74">
        <v>58.99</v>
      </c>
      <c r="AC15" s="75">
        <v>0.75</v>
      </c>
      <c r="AD15" s="76">
        <v>0.05</v>
      </c>
      <c r="AE15" s="76">
        <v>4.3</v>
      </c>
      <c r="AF15" s="76">
        <v>1.6</v>
      </c>
      <c r="AG15" s="76">
        <v>4.87</v>
      </c>
      <c r="AH15" s="76">
        <v>6.95</v>
      </c>
      <c r="AI15" s="76">
        <v>0.69</v>
      </c>
      <c r="AJ15" s="76">
        <v>5.31</v>
      </c>
      <c r="AK15" s="76">
        <v>12.63</v>
      </c>
      <c r="AL15" s="76">
        <v>15.65</v>
      </c>
      <c r="AM15" s="76">
        <v>1.79</v>
      </c>
      <c r="AN15" s="77">
        <v>0.31900000000000001</v>
      </c>
      <c r="AO15" s="77">
        <v>0.307</v>
      </c>
      <c r="AP15" s="77">
        <v>0.23499999999999999</v>
      </c>
      <c r="AQ15" s="77">
        <v>0.1</v>
      </c>
      <c r="AR15" s="77">
        <v>2.5000000000000001E-2</v>
      </c>
      <c r="AS15" s="77">
        <v>1E-3</v>
      </c>
      <c r="AT15" s="77">
        <v>1E-3</v>
      </c>
      <c r="AU15" s="77">
        <v>1E-3</v>
      </c>
      <c r="AV15" s="77">
        <v>1.0999999999999999E-2</v>
      </c>
      <c r="AW15" s="76">
        <v>0.33100000000000002</v>
      </c>
      <c r="AX15" s="76">
        <v>0.26200000000000001</v>
      </c>
      <c r="AY15" s="76">
        <v>0.17199999999999999</v>
      </c>
      <c r="AZ15" s="76">
        <v>0.113</v>
      </c>
      <c r="BA15" s="76">
        <v>8.8999999999999996E-2</v>
      </c>
      <c r="BB15" s="76">
        <v>6.6000000000000003E-2</v>
      </c>
      <c r="BC15" s="76">
        <v>5.2999999999999999E-2</v>
      </c>
      <c r="BD15" s="76">
        <v>6.95</v>
      </c>
      <c r="BE15" s="76">
        <v>4.87</v>
      </c>
      <c r="BF15" s="76">
        <v>7.3</v>
      </c>
      <c r="BG15" s="76">
        <v>13.44</v>
      </c>
      <c r="BH15" s="76">
        <v>22.6</v>
      </c>
    </row>
    <row r="16" spans="1:60" x14ac:dyDescent="0.2">
      <c r="A16" s="71">
        <v>13</v>
      </c>
      <c r="B16" s="72">
        <v>68.5</v>
      </c>
      <c r="C16" s="73">
        <v>73.599999999999994</v>
      </c>
      <c r="D16" s="78">
        <v>49</v>
      </c>
      <c r="E16" s="78">
        <v>52.6</v>
      </c>
      <c r="F16" s="78">
        <v>55.3</v>
      </c>
      <c r="G16" s="78">
        <v>59.3</v>
      </c>
      <c r="H16" s="78">
        <v>67.8</v>
      </c>
      <c r="I16" s="78">
        <v>71.8</v>
      </c>
      <c r="J16" s="78">
        <v>79.3</v>
      </c>
      <c r="K16" s="78">
        <v>83.3</v>
      </c>
      <c r="L16" s="78">
        <v>68.099999999999994</v>
      </c>
      <c r="M16" s="78">
        <v>73.2</v>
      </c>
      <c r="N16" s="78">
        <v>49.8</v>
      </c>
      <c r="O16" s="73">
        <v>53.3</v>
      </c>
      <c r="P16" s="73">
        <v>125.5</v>
      </c>
      <c r="Q16" s="73">
        <v>133.19999999999999</v>
      </c>
      <c r="R16" s="73">
        <v>0</v>
      </c>
      <c r="S16" s="73">
        <v>0</v>
      </c>
      <c r="T16" s="73">
        <v>109.9</v>
      </c>
      <c r="U16" s="73">
        <v>116.5</v>
      </c>
      <c r="V16" s="73">
        <v>99.5</v>
      </c>
      <c r="W16" s="73">
        <v>165.3</v>
      </c>
      <c r="X16" s="73">
        <v>91.2</v>
      </c>
      <c r="Y16" s="73">
        <v>96.4</v>
      </c>
      <c r="Z16" s="73">
        <v>0</v>
      </c>
      <c r="AA16" s="73">
        <v>0</v>
      </c>
      <c r="AB16" s="74">
        <v>58.99</v>
      </c>
      <c r="AC16" s="75">
        <v>0.75</v>
      </c>
      <c r="AD16" s="76">
        <v>0.05</v>
      </c>
      <c r="AE16" s="76">
        <v>4.3</v>
      </c>
      <c r="AF16" s="76">
        <v>1.6</v>
      </c>
      <c r="AG16" s="76">
        <v>4.87</v>
      </c>
      <c r="AH16" s="76">
        <v>6.95</v>
      </c>
      <c r="AI16" s="76">
        <v>0.69</v>
      </c>
      <c r="AJ16" s="76">
        <v>5.31</v>
      </c>
      <c r="AK16" s="76">
        <v>12.63</v>
      </c>
      <c r="AL16" s="76">
        <v>15.65</v>
      </c>
      <c r="AM16" s="76">
        <v>1.79</v>
      </c>
      <c r="AN16" s="77">
        <v>0.31900000000000001</v>
      </c>
      <c r="AO16" s="77">
        <v>0.307</v>
      </c>
      <c r="AP16" s="77">
        <v>0.23499999999999999</v>
      </c>
      <c r="AQ16" s="77">
        <v>0.1</v>
      </c>
      <c r="AR16" s="77">
        <v>2.5000000000000001E-2</v>
      </c>
      <c r="AS16" s="77">
        <v>1E-3</v>
      </c>
      <c r="AT16" s="77">
        <v>1E-3</v>
      </c>
      <c r="AU16" s="77">
        <v>1E-3</v>
      </c>
      <c r="AV16" s="77">
        <v>1.0999999999999999E-2</v>
      </c>
      <c r="AW16" s="76">
        <v>0.33100000000000002</v>
      </c>
      <c r="AX16" s="76">
        <v>0.26200000000000001</v>
      </c>
      <c r="AY16" s="76">
        <v>0.17199999999999999</v>
      </c>
      <c r="AZ16" s="76">
        <v>0.113</v>
      </c>
      <c r="BA16" s="76">
        <v>8.8999999999999996E-2</v>
      </c>
      <c r="BB16" s="76">
        <v>6.6000000000000003E-2</v>
      </c>
      <c r="BC16" s="76">
        <v>5.2999999999999999E-2</v>
      </c>
      <c r="BD16" s="76">
        <v>6.95</v>
      </c>
      <c r="BE16" s="76">
        <v>4.87</v>
      </c>
      <c r="BF16" s="76">
        <v>7.3</v>
      </c>
      <c r="BG16" s="76">
        <v>13.44</v>
      </c>
      <c r="BH16" s="76">
        <v>22.6</v>
      </c>
    </row>
    <row r="17" spans="1:60" x14ac:dyDescent="0.2">
      <c r="A17" s="71">
        <v>14</v>
      </c>
      <c r="B17" s="72">
        <v>68.5</v>
      </c>
      <c r="C17" s="73">
        <v>73.599999999999994</v>
      </c>
      <c r="D17" s="78">
        <v>49</v>
      </c>
      <c r="E17" s="78">
        <v>52.6</v>
      </c>
      <c r="F17" s="78">
        <v>55.3</v>
      </c>
      <c r="G17" s="78">
        <v>59.3</v>
      </c>
      <c r="H17" s="78">
        <v>67.8</v>
      </c>
      <c r="I17" s="78">
        <v>71.8</v>
      </c>
      <c r="J17" s="78">
        <v>79.3</v>
      </c>
      <c r="K17" s="78">
        <v>83.3</v>
      </c>
      <c r="L17" s="78">
        <v>68.099999999999994</v>
      </c>
      <c r="M17" s="78">
        <v>73.2</v>
      </c>
      <c r="N17" s="78">
        <v>49.8</v>
      </c>
      <c r="O17" s="73">
        <v>53.3</v>
      </c>
      <c r="P17" s="73">
        <v>125.5</v>
      </c>
      <c r="Q17" s="73">
        <v>133.19999999999999</v>
      </c>
      <c r="R17" s="73">
        <v>0</v>
      </c>
      <c r="S17" s="73">
        <v>0</v>
      </c>
      <c r="T17" s="73">
        <v>109.9</v>
      </c>
      <c r="U17" s="73">
        <v>116.5</v>
      </c>
      <c r="V17" s="73">
        <v>99.5</v>
      </c>
      <c r="W17" s="73">
        <v>165.3</v>
      </c>
      <c r="X17" s="73">
        <v>91.2</v>
      </c>
      <c r="Y17" s="73">
        <v>96.4</v>
      </c>
      <c r="Z17" s="73">
        <v>0</v>
      </c>
      <c r="AA17" s="73">
        <v>0</v>
      </c>
      <c r="AB17" s="74">
        <v>58.99</v>
      </c>
      <c r="AC17" s="75">
        <v>0.75</v>
      </c>
      <c r="AD17" s="76">
        <v>0.05</v>
      </c>
      <c r="AE17" s="76">
        <v>4.3</v>
      </c>
      <c r="AF17" s="76">
        <v>1.6</v>
      </c>
      <c r="AG17" s="76">
        <v>4.87</v>
      </c>
      <c r="AH17" s="76">
        <v>6.95</v>
      </c>
      <c r="AI17" s="76">
        <v>0.69</v>
      </c>
      <c r="AJ17" s="76">
        <v>5.31</v>
      </c>
      <c r="AK17" s="76">
        <v>12.63</v>
      </c>
      <c r="AL17" s="76">
        <v>15.65</v>
      </c>
      <c r="AM17" s="76">
        <v>1.79</v>
      </c>
      <c r="AN17" s="77">
        <v>0.31900000000000001</v>
      </c>
      <c r="AO17" s="77">
        <v>0.307</v>
      </c>
      <c r="AP17" s="77">
        <v>0.23499999999999999</v>
      </c>
      <c r="AQ17" s="77">
        <v>0.1</v>
      </c>
      <c r="AR17" s="77">
        <v>2.5000000000000001E-2</v>
      </c>
      <c r="AS17" s="77">
        <v>1E-3</v>
      </c>
      <c r="AT17" s="77">
        <v>1E-3</v>
      </c>
      <c r="AU17" s="77">
        <v>1E-3</v>
      </c>
      <c r="AV17" s="77">
        <v>1.0999999999999999E-2</v>
      </c>
      <c r="AW17" s="76">
        <v>0.33100000000000002</v>
      </c>
      <c r="AX17" s="76">
        <v>0.26200000000000001</v>
      </c>
      <c r="AY17" s="76">
        <v>0.17199999999999999</v>
      </c>
      <c r="AZ17" s="76">
        <v>0.113</v>
      </c>
      <c r="BA17" s="76">
        <v>8.8999999999999996E-2</v>
      </c>
      <c r="BB17" s="76">
        <v>6.6000000000000003E-2</v>
      </c>
      <c r="BC17" s="76">
        <v>5.2999999999999999E-2</v>
      </c>
      <c r="BD17" s="76">
        <v>6.95</v>
      </c>
      <c r="BE17" s="76">
        <v>4.87</v>
      </c>
      <c r="BF17" s="76">
        <v>7.3</v>
      </c>
      <c r="BG17" s="76">
        <v>13.44</v>
      </c>
      <c r="BH17" s="76">
        <v>22.6</v>
      </c>
    </row>
    <row r="18" spans="1:60" x14ac:dyDescent="0.2">
      <c r="A18" s="71">
        <v>15</v>
      </c>
      <c r="B18" s="72">
        <v>68.5</v>
      </c>
      <c r="C18" s="73">
        <v>73.599999999999994</v>
      </c>
      <c r="D18" s="78">
        <v>49</v>
      </c>
      <c r="E18" s="78">
        <v>52.6</v>
      </c>
      <c r="F18" s="78">
        <v>55.3</v>
      </c>
      <c r="G18" s="78">
        <v>59.3</v>
      </c>
      <c r="H18" s="78">
        <v>67.8</v>
      </c>
      <c r="I18" s="78">
        <v>71.8</v>
      </c>
      <c r="J18" s="78">
        <v>79.3</v>
      </c>
      <c r="K18" s="78">
        <v>83.3</v>
      </c>
      <c r="L18" s="78">
        <v>68.099999999999994</v>
      </c>
      <c r="M18" s="78">
        <v>73.2</v>
      </c>
      <c r="N18" s="78">
        <v>49.8</v>
      </c>
      <c r="O18" s="73">
        <v>53.3</v>
      </c>
      <c r="P18" s="73">
        <v>125.5</v>
      </c>
      <c r="Q18" s="73">
        <v>133.19999999999999</v>
      </c>
      <c r="R18" s="73">
        <v>0</v>
      </c>
      <c r="S18" s="73">
        <v>0</v>
      </c>
      <c r="T18" s="73">
        <v>109.9</v>
      </c>
      <c r="U18" s="73">
        <v>116.5</v>
      </c>
      <c r="V18" s="73">
        <v>99.5</v>
      </c>
      <c r="W18" s="73">
        <v>165.3</v>
      </c>
      <c r="X18" s="73">
        <v>91.2</v>
      </c>
      <c r="Y18" s="73">
        <v>96.4</v>
      </c>
      <c r="Z18" s="73">
        <v>0</v>
      </c>
      <c r="AA18" s="73">
        <v>0</v>
      </c>
      <c r="AB18" s="74">
        <v>58.99</v>
      </c>
      <c r="AC18" s="75">
        <v>0.75</v>
      </c>
      <c r="AD18" s="76">
        <v>0.05</v>
      </c>
      <c r="AE18" s="76">
        <v>4.3</v>
      </c>
      <c r="AF18" s="76">
        <v>1.6</v>
      </c>
      <c r="AG18" s="76">
        <v>4.87</v>
      </c>
      <c r="AH18" s="76">
        <v>6.95</v>
      </c>
      <c r="AI18" s="76">
        <v>0.69</v>
      </c>
      <c r="AJ18" s="76">
        <v>5.31</v>
      </c>
      <c r="AK18" s="76">
        <v>12.63</v>
      </c>
      <c r="AL18" s="76">
        <v>15.65</v>
      </c>
      <c r="AM18" s="76">
        <v>1.79</v>
      </c>
      <c r="AN18" s="77">
        <v>0.31900000000000001</v>
      </c>
      <c r="AO18" s="77">
        <v>0.307</v>
      </c>
      <c r="AP18" s="77">
        <v>0.23499999999999999</v>
      </c>
      <c r="AQ18" s="77">
        <v>0.1</v>
      </c>
      <c r="AR18" s="77">
        <v>2.5000000000000001E-2</v>
      </c>
      <c r="AS18" s="77">
        <v>1E-3</v>
      </c>
      <c r="AT18" s="77">
        <v>1E-3</v>
      </c>
      <c r="AU18" s="77">
        <v>1E-3</v>
      </c>
      <c r="AV18" s="77">
        <v>1.0999999999999999E-2</v>
      </c>
      <c r="AW18" s="76">
        <v>0.33100000000000002</v>
      </c>
      <c r="AX18" s="76">
        <v>0.26200000000000001</v>
      </c>
      <c r="AY18" s="76">
        <v>0.17199999999999999</v>
      </c>
      <c r="AZ18" s="76">
        <v>0.113</v>
      </c>
      <c r="BA18" s="76">
        <v>8.8999999999999996E-2</v>
      </c>
      <c r="BB18" s="76">
        <v>6.6000000000000003E-2</v>
      </c>
      <c r="BC18" s="76">
        <v>5.2999999999999999E-2</v>
      </c>
      <c r="BD18" s="76">
        <v>6.95</v>
      </c>
      <c r="BE18" s="76">
        <v>4.87</v>
      </c>
      <c r="BF18" s="76">
        <v>7.3</v>
      </c>
      <c r="BG18" s="76">
        <v>13.44</v>
      </c>
      <c r="BH18" s="76">
        <v>22.6</v>
      </c>
    </row>
    <row r="19" spans="1:60" x14ac:dyDescent="0.2">
      <c r="A19" s="71">
        <v>16</v>
      </c>
      <c r="B19" s="72">
        <v>68.5</v>
      </c>
      <c r="C19" s="73">
        <v>73.599999999999994</v>
      </c>
      <c r="D19" s="78">
        <v>49</v>
      </c>
      <c r="E19" s="78">
        <v>52.6</v>
      </c>
      <c r="F19" s="78">
        <v>55.3</v>
      </c>
      <c r="G19" s="78">
        <v>59.3</v>
      </c>
      <c r="H19" s="78">
        <v>67.8</v>
      </c>
      <c r="I19" s="78">
        <v>71.8</v>
      </c>
      <c r="J19" s="78">
        <v>79.3</v>
      </c>
      <c r="K19" s="78">
        <v>83.3</v>
      </c>
      <c r="L19" s="78">
        <v>68.099999999999994</v>
      </c>
      <c r="M19" s="78">
        <v>73.2</v>
      </c>
      <c r="N19" s="78">
        <v>49.8</v>
      </c>
      <c r="O19" s="73">
        <v>53.3</v>
      </c>
      <c r="P19" s="73">
        <v>125.5</v>
      </c>
      <c r="Q19" s="73">
        <v>133.19999999999999</v>
      </c>
      <c r="R19" s="73">
        <v>0</v>
      </c>
      <c r="S19" s="73">
        <v>0</v>
      </c>
      <c r="T19" s="73">
        <v>109.9</v>
      </c>
      <c r="U19" s="73">
        <v>116.5</v>
      </c>
      <c r="V19" s="73">
        <v>99.5</v>
      </c>
      <c r="W19" s="73">
        <v>165.3</v>
      </c>
      <c r="X19" s="73">
        <v>91.2</v>
      </c>
      <c r="Y19" s="73">
        <v>96.4</v>
      </c>
      <c r="Z19" s="73">
        <v>0</v>
      </c>
      <c r="AA19" s="73">
        <v>0</v>
      </c>
      <c r="AB19" s="74">
        <v>61.29</v>
      </c>
      <c r="AC19" s="75">
        <v>0.75</v>
      </c>
      <c r="AD19" s="76">
        <v>0.05</v>
      </c>
      <c r="AE19" s="76">
        <v>4.3</v>
      </c>
      <c r="AF19" s="76">
        <v>1.6</v>
      </c>
      <c r="AG19" s="76">
        <v>4.87</v>
      </c>
      <c r="AH19" s="76">
        <v>6.95</v>
      </c>
      <c r="AI19" s="76">
        <v>0.69</v>
      </c>
      <c r="AJ19" s="76">
        <v>5.31</v>
      </c>
      <c r="AK19" s="76">
        <v>12.63</v>
      </c>
      <c r="AL19" s="76">
        <v>15.65</v>
      </c>
      <c r="AM19" s="76">
        <v>1.79</v>
      </c>
      <c r="AN19" s="77">
        <v>0.30099999999999999</v>
      </c>
      <c r="AO19" s="77">
        <v>0.28799999999999998</v>
      </c>
      <c r="AP19" s="77">
        <v>0.219</v>
      </c>
      <c r="AQ19" s="77">
        <v>0.111</v>
      </c>
      <c r="AR19" s="77">
        <v>4.3999999999999997E-2</v>
      </c>
      <c r="AS19" s="77">
        <v>5.0000000000000001E-3</v>
      </c>
      <c r="AT19" s="77">
        <v>5.0000000000000001E-3</v>
      </c>
      <c r="AU19" s="77">
        <v>6.0000000000000001E-3</v>
      </c>
      <c r="AV19" s="77">
        <v>1.2999999999999999E-2</v>
      </c>
      <c r="AW19" s="76">
        <v>0.33100000000000002</v>
      </c>
      <c r="AX19" s="76">
        <v>0.26200000000000001</v>
      </c>
      <c r="AY19" s="76">
        <v>0.17199999999999999</v>
      </c>
      <c r="AZ19" s="76">
        <v>0.113</v>
      </c>
      <c r="BA19" s="76">
        <v>8.8999999999999996E-2</v>
      </c>
      <c r="BB19" s="76">
        <v>6.6000000000000003E-2</v>
      </c>
      <c r="BC19" s="76">
        <v>5.2999999999999999E-2</v>
      </c>
      <c r="BD19" s="76">
        <v>6.95</v>
      </c>
      <c r="BE19" s="76">
        <v>4.87</v>
      </c>
      <c r="BF19" s="76">
        <v>7.3</v>
      </c>
      <c r="BG19" s="76">
        <v>13.44</v>
      </c>
      <c r="BH19" s="76">
        <v>22.6</v>
      </c>
    </row>
    <row r="20" spans="1:60" x14ac:dyDescent="0.2">
      <c r="A20" s="71">
        <v>17</v>
      </c>
      <c r="B20" s="72">
        <v>68.5</v>
      </c>
      <c r="C20" s="73">
        <v>73.599999999999994</v>
      </c>
      <c r="D20" s="78">
        <v>49</v>
      </c>
      <c r="E20" s="78">
        <v>52.6</v>
      </c>
      <c r="F20" s="78">
        <v>55.3</v>
      </c>
      <c r="G20" s="78">
        <v>59.3</v>
      </c>
      <c r="H20" s="78">
        <v>67.8</v>
      </c>
      <c r="I20" s="78">
        <v>71.8</v>
      </c>
      <c r="J20" s="78">
        <v>79.3</v>
      </c>
      <c r="K20" s="78">
        <v>83.3</v>
      </c>
      <c r="L20" s="78">
        <v>68.099999999999994</v>
      </c>
      <c r="M20" s="78">
        <v>73.2</v>
      </c>
      <c r="N20" s="78">
        <v>49.8</v>
      </c>
      <c r="O20" s="73">
        <v>53.3</v>
      </c>
      <c r="P20" s="73">
        <v>125.5</v>
      </c>
      <c r="Q20" s="73">
        <v>133.19999999999999</v>
      </c>
      <c r="R20" s="73">
        <v>0</v>
      </c>
      <c r="S20" s="73">
        <v>0</v>
      </c>
      <c r="T20" s="73">
        <v>109.9</v>
      </c>
      <c r="U20" s="73">
        <v>116.5</v>
      </c>
      <c r="V20" s="73">
        <v>99.5</v>
      </c>
      <c r="W20" s="73">
        <v>165.3</v>
      </c>
      <c r="X20" s="73">
        <v>91.2</v>
      </c>
      <c r="Y20" s="73">
        <v>96.4</v>
      </c>
      <c r="Z20" s="73">
        <v>0</v>
      </c>
      <c r="AA20" s="73">
        <v>0</v>
      </c>
      <c r="AB20" s="74">
        <v>61.29</v>
      </c>
      <c r="AC20" s="75">
        <v>0.75</v>
      </c>
      <c r="AD20" s="76">
        <v>0.05</v>
      </c>
      <c r="AE20" s="76">
        <v>4.3</v>
      </c>
      <c r="AF20" s="76">
        <v>1.6</v>
      </c>
      <c r="AG20" s="76">
        <v>4.87</v>
      </c>
      <c r="AH20" s="76">
        <v>6.95</v>
      </c>
      <c r="AI20" s="76">
        <v>0.69</v>
      </c>
      <c r="AJ20" s="76">
        <v>5.31</v>
      </c>
      <c r="AK20" s="76">
        <v>12.63</v>
      </c>
      <c r="AL20" s="76">
        <v>15.65</v>
      </c>
      <c r="AM20" s="76">
        <v>1.79</v>
      </c>
      <c r="AN20" s="77">
        <v>0.30099999999999999</v>
      </c>
      <c r="AO20" s="77">
        <v>0.28799999999999998</v>
      </c>
      <c r="AP20" s="77">
        <v>0.219</v>
      </c>
      <c r="AQ20" s="77">
        <v>0.111</v>
      </c>
      <c r="AR20" s="77">
        <v>4.3999999999999997E-2</v>
      </c>
      <c r="AS20" s="77">
        <v>5.0000000000000001E-3</v>
      </c>
      <c r="AT20" s="77">
        <v>5.0000000000000001E-3</v>
      </c>
      <c r="AU20" s="77">
        <v>6.0000000000000001E-3</v>
      </c>
      <c r="AV20" s="77">
        <v>1.2999999999999999E-2</v>
      </c>
      <c r="AW20" s="76">
        <v>0.33100000000000002</v>
      </c>
      <c r="AX20" s="76">
        <v>0.26200000000000001</v>
      </c>
      <c r="AY20" s="76">
        <v>0.17199999999999999</v>
      </c>
      <c r="AZ20" s="76">
        <v>0.113</v>
      </c>
      <c r="BA20" s="76">
        <v>8.8999999999999996E-2</v>
      </c>
      <c r="BB20" s="76">
        <v>6.6000000000000003E-2</v>
      </c>
      <c r="BC20" s="76">
        <v>5.2999999999999999E-2</v>
      </c>
      <c r="BD20" s="76">
        <v>6.95</v>
      </c>
      <c r="BE20" s="76">
        <v>4.87</v>
      </c>
      <c r="BF20" s="76">
        <v>7.3</v>
      </c>
      <c r="BG20" s="76">
        <v>13.44</v>
      </c>
      <c r="BH20" s="76">
        <v>22.6</v>
      </c>
    </row>
    <row r="21" spans="1:60" x14ac:dyDescent="0.2">
      <c r="A21" s="71">
        <v>18</v>
      </c>
      <c r="B21" s="72">
        <v>68.5</v>
      </c>
      <c r="C21" s="73">
        <v>73.599999999999994</v>
      </c>
      <c r="D21" s="78">
        <v>49</v>
      </c>
      <c r="E21" s="78">
        <v>52.6</v>
      </c>
      <c r="F21" s="78">
        <v>55.3</v>
      </c>
      <c r="G21" s="78">
        <v>59.3</v>
      </c>
      <c r="H21" s="78">
        <v>67.8</v>
      </c>
      <c r="I21" s="78">
        <v>71.8</v>
      </c>
      <c r="J21" s="78">
        <v>79.3</v>
      </c>
      <c r="K21" s="78">
        <v>83.3</v>
      </c>
      <c r="L21" s="78">
        <v>68.099999999999994</v>
      </c>
      <c r="M21" s="78">
        <v>73.2</v>
      </c>
      <c r="N21" s="78">
        <v>49.8</v>
      </c>
      <c r="O21" s="73">
        <v>53.3</v>
      </c>
      <c r="P21" s="73">
        <v>125.5</v>
      </c>
      <c r="Q21" s="73">
        <v>133.19999999999999</v>
      </c>
      <c r="R21" s="73">
        <v>0</v>
      </c>
      <c r="S21" s="73">
        <v>0</v>
      </c>
      <c r="T21" s="73">
        <v>109.9</v>
      </c>
      <c r="U21" s="73">
        <v>116.5</v>
      </c>
      <c r="V21" s="73">
        <v>99.5</v>
      </c>
      <c r="W21" s="73">
        <v>165.3</v>
      </c>
      <c r="X21" s="73">
        <v>91.2</v>
      </c>
      <c r="Y21" s="73">
        <v>96.4</v>
      </c>
      <c r="Z21" s="73">
        <v>0</v>
      </c>
      <c r="AA21" s="73">
        <v>0</v>
      </c>
      <c r="AB21" s="74">
        <v>61.29</v>
      </c>
      <c r="AC21" s="75">
        <v>0.75</v>
      </c>
      <c r="AD21" s="76">
        <v>0.05</v>
      </c>
      <c r="AE21" s="76">
        <v>4.3</v>
      </c>
      <c r="AF21" s="76">
        <v>1.6</v>
      </c>
      <c r="AG21" s="76">
        <v>4.87</v>
      </c>
      <c r="AH21" s="76">
        <v>6.95</v>
      </c>
      <c r="AI21" s="76">
        <v>0.69</v>
      </c>
      <c r="AJ21" s="76">
        <v>5.31</v>
      </c>
      <c r="AK21" s="76">
        <v>12.63</v>
      </c>
      <c r="AL21" s="76">
        <v>15.65</v>
      </c>
      <c r="AM21" s="76">
        <v>1.79</v>
      </c>
      <c r="AN21" s="77">
        <v>0.30099999999999999</v>
      </c>
      <c r="AO21" s="77">
        <v>0.28799999999999998</v>
      </c>
      <c r="AP21" s="77">
        <v>0.219</v>
      </c>
      <c r="AQ21" s="77">
        <v>0.111</v>
      </c>
      <c r="AR21" s="77">
        <v>4.3999999999999997E-2</v>
      </c>
      <c r="AS21" s="77">
        <v>5.0000000000000001E-3</v>
      </c>
      <c r="AT21" s="77">
        <v>5.0000000000000001E-3</v>
      </c>
      <c r="AU21" s="77">
        <v>6.0000000000000001E-3</v>
      </c>
      <c r="AV21" s="77">
        <v>1.2999999999999999E-2</v>
      </c>
      <c r="AW21" s="76">
        <v>0.33100000000000002</v>
      </c>
      <c r="AX21" s="76">
        <v>0.26200000000000001</v>
      </c>
      <c r="AY21" s="76">
        <v>0.17199999999999999</v>
      </c>
      <c r="AZ21" s="76">
        <v>0.113</v>
      </c>
      <c r="BA21" s="76">
        <v>8.8999999999999996E-2</v>
      </c>
      <c r="BB21" s="76">
        <v>6.6000000000000003E-2</v>
      </c>
      <c r="BC21" s="76">
        <v>5.2999999999999999E-2</v>
      </c>
      <c r="BD21" s="76">
        <v>6.95</v>
      </c>
      <c r="BE21" s="76">
        <v>4.87</v>
      </c>
      <c r="BF21" s="76">
        <v>7.3</v>
      </c>
      <c r="BG21" s="76">
        <v>13.44</v>
      </c>
      <c r="BH21" s="76">
        <v>22.6</v>
      </c>
    </row>
    <row r="22" spans="1:60" x14ac:dyDescent="0.2">
      <c r="A22" s="71">
        <v>19</v>
      </c>
      <c r="B22" s="72">
        <v>250.9</v>
      </c>
      <c r="C22" s="73">
        <v>269.7</v>
      </c>
      <c r="D22" s="43">
        <v>152.80000000000001</v>
      </c>
      <c r="E22" s="43">
        <v>164.2</v>
      </c>
      <c r="F22" s="43">
        <v>171.2</v>
      </c>
      <c r="G22" s="43">
        <v>183.9</v>
      </c>
      <c r="H22" s="43">
        <v>204.5</v>
      </c>
      <c r="I22" s="43">
        <v>217.2</v>
      </c>
      <c r="J22" s="43">
        <v>235.3</v>
      </c>
      <c r="K22" s="43">
        <v>248</v>
      </c>
      <c r="L22" s="43">
        <v>245.3</v>
      </c>
      <c r="M22" s="43">
        <v>263.7</v>
      </c>
      <c r="N22" s="43">
        <v>159.30000000000001</v>
      </c>
      <c r="O22" s="44">
        <v>171.2</v>
      </c>
      <c r="P22" s="73">
        <v>191.6</v>
      </c>
      <c r="Q22" s="73">
        <v>201.7</v>
      </c>
      <c r="R22" s="73">
        <v>185.6</v>
      </c>
      <c r="S22" s="73">
        <v>195.2</v>
      </c>
      <c r="T22" s="73">
        <v>171.4</v>
      </c>
      <c r="U22" s="73">
        <v>180</v>
      </c>
      <c r="V22" s="73">
        <v>157.80000000000001</v>
      </c>
      <c r="W22" s="73">
        <v>165.4</v>
      </c>
      <c r="X22" s="73">
        <v>147</v>
      </c>
      <c r="Y22" s="73">
        <v>153.80000000000001</v>
      </c>
      <c r="Z22" s="73">
        <v>141.5</v>
      </c>
      <c r="AA22" s="73">
        <v>147.9</v>
      </c>
      <c r="AB22" s="74">
        <v>61.29</v>
      </c>
      <c r="AC22" s="75">
        <v>0.75</v>
      </c>
      <c r="AD22" s="76">
        <v>0.05</v>
      </c>
      <c r="AE22" s="76">
        <v>4.3</v>
      </c>
      <c r="AF22" s="76">
        <v>1.6</v>
      </c>
      <c r="AG22" s="76">
        <v>4.87</v>
      </c>
      <c r="AH22" s="76">
        <v>6.95</v>
      </c>
      <c r="AI22" s="76">
        <v>0.69</v>
      </c>
      <c r="AJ22" s="76">
        <v>5.31</v>
      </c>
      <c r="AK22" s="76">
        <v>12.63</v>
      </c>
      <c r="AL22" s="76">
        <v>15.65</v>
      </c>
      <c r="AM22" s="76">
        <v>1.79</v>
      </c>
      <c r="AN22" s="77">
        <v>0.30099999999999999</v>
      </c>
      <c r="AO22" s="77">
        <v>0.28799999999999998</v>
      </c>
      <c r="AP22" s="77">
        <v>0.219</v>
      </c>
      <c r="AQ22" s="77">
        <v>0.111</v>
      </c>
      <c r="AR22" s="77">
        <v>4.3999999999999997E-2</v>
      </c>
      <c r="AS22" s="77">
        <v>5.0000000000000001E-3</v>
      </c>
      <c r="AT22" s="77">
        <v>5.0000000000000001E-3</v>
      </c>
      <c r="AU22" s="77">
        <v>6.0000000000000001E-3</v>
      </c>
      <c r="AV22" s="77">
        <v>1.2999999999999999E-2</v>
      </c>
      <c r="AW22" s="76">
        <v>0.33100000000000002</v>
      </c>
      <c r="AX22" s="76">
        <v>0.26200000000000001</v>
      </c>
      <c r="AY22" s="76">
        <v>0.17199999999999999</v>
      </c>
      <c r="AZ22" s="76">
        <v>0.113</v>
      </c>
      <c r="BA22" s="76">
        <v>8.8999999999999996E-2</v>
      </c>
      <c r="BB22" s="76">
        <v>6.6000000000000003E-2</v>
      </c>
      <c r="BC22" s="76">
        <v>5.2999999999999999E-2</v>
      </c>
      <c r="BD22" s="76">
        <v>6.95</v>
      </c>
      <c r="BE22" s="76">
        <v>4.87</v>
      </c>
      <c r="BF22" s="76">
        <v>7.3</v>
      </c>
      <c r="BG22" s="76">
        <v>13.44</v>
      </c>
      <c r="BH22" s="76">
        <v>22.6</v>
      </c>
    </row>
    <row r="23" spans="1:60" x14ac:dyDescent="0.2">
      <c r="A23" s="71">
        <v>20</v>
      </c>
      <c r="B23" s="72">
        <v>250.9</v>
      </c>
      <c r="C23" s="73">
        <v>269.7</v>
      </c>
      <c r="D23" s="78">
        <v>152.80000000000001</v>
      </c>
      <c r="E23" s="78">
        <v>164.2</v>
      </c>
      <c r="F23" s="78">
        <v>171.2</v>
      </c>
      <c r="G23" s="78">
        <v>183.9</v>
      </c>
      <c r="H23" s="78">
        <v>204.5</v>
      </c>
      <c r="I23" s="78">
        <v>217.2</v>
      </c>
      <c r="J23" s="78">
        <v>235.3</v>
      </c>
      <c r="K23" s="78">
        <v>248</v>
      </c>
      <c r="L23" s="78">
        <v>245.3</v>
      </c>
      <c r="M23" s="78">
        <v>263.7</v>
      </c>
      <c r="N23" s="78">
        <v>159.30000000000001</v>
      </c>
      <c r="O23" s="73">
        <v>171.2</v>
      </c>
      <c r="P23" s="73">
        <v>191.6</v>
      </c>
      <c r="Q23" s="73">
        <v>201.7</v>
      </c>
      <c r="R23" s="73">
        <v>185.6</v>
      </c>
      <c r="S23" s="73">
        <v>195.2</v>
      </c>
      <c r="T23" s="73">
        <v>171.4</v>
      </c>
      <c r="U23" s="73">
        <v>180</v>
      </c>
      <c r="V23" s="73">
        <v>157.80000000000001</v>
      </c>
      <c r="W23" s="73">
        <v>165.4</v>
      </c>
      <c r="X23" s="73">
        <v>147</v>
      </c>
      <c r="Y23" s="73">
        <v>153.80000000000001</v>
      </c>
      <c r="Z23" s="73">
        <v>141.5</v>
      </c>
      <c r="AA23" s="73">
        <v>147.9</v>
      </c>
      <c r="AB23" s="74">
        <v>61.29</v>
      </c>
      <c r="AC23" s="75">
        <v>0.75</v>
      </c>
      <c r="AD23" s="76">
        <v>0.05</v>
      </c>
      <c r="AE23" s="76">
        <v>4.3</v>
      </c>
      <c r="AF23" s="76">
        <v>1.6</v>
      </c>
      <c r="AG23" s="76">
        <v>4.87</v>
      </c>
      <c r="AH23" s="76">
        <v>6.95</v>
      </c>
      <c r="AI23" s="76">
        <v>0.69</v>
      </c>
      <c r="AJ23" s="76">
        <v>5.31</v>
      </c>
      <c r="AK23" s="76">
        <v>12.63</v>
      </c>
      <c r="AL23" s="76">
        <v>15.65</v>
      </c>
      <c r="AM23" s="76">
        <v>1.79</v>
      </c>
      <c r="AN23" s="77">
        <v>0.30099999999999999</v>
      </c>
      <c r="AO23" s="77">
        <v>0.28799999999999998</v>
      </c>
      <c r="AP23" s="77">
        <v>0.219</v>
      </c>
      <c r="AQ23" s="77">
        <v>0.111</v>
      </c>
      <c r="AR23" s="77">
        <v>4.3999999999999997E-2</v>
      </c>
      <c r="AS23" s="77">
        <v>5.0000000000000001E-3</v>
      </c>
      <c r="AT23" s="77">
        <v>5.0000000000000001E-3</v>
      </c>
      <c r="AU23" s="77">
        <v>6.0000000000000001E-3</v>
      </c>
      <c r="AV23" s="77">
        <v>1.2999999999999999E-2</v>
      </c>
      <c r="AW23" s="76">
        <v>0.33100000000000002</v>
      </c>
      <c r="AX23" s="76">
        <v>0.26200000000000001</v>
      </c>
      <c r="AY23" s="76">
        <v>0.17199999999999999</v>
      </c>
      <c r="AZ23" s="76">
        <v>0.113</v>
      </c>
      <c r="BA23" s="76">
        <v>8.8999999999999996E-2</v>
      </c>
      <c r="BB23" s="76">
        <v>6.6000000000000003E-2</v>
      </c>
      <c r="BC23" s="76">
        <v>5.2999999999999999E-2</v>
      </c>
      <c r="BD23" s="76">
        <v>6.95</v>
      </c>
      <c r="BE23" s="76">
        <v>4.87</v>
      </c>
      <c r="BF23" s="76">
        <v>7.3</v>
      </c>
      <c r="BG23" s="76">
        <v>13.44</v>
      </c>
      <c r="BH23" s="76">
        <v>22.6</v>
      </c>
    </row>
    <row r="24" spans="1:60" x14ac:dyDescent="0.2">
      <c r="A24" s="71">
        <v>21</v>
      </c>
      <c r="B24" s="72">
        <v>250.9</v>
      </c>
      <c r="C24" s="73">
        <v>269.7</v>
      </c>
      <c r="D24" s="78">
        <v>152.80000000000001</v>
      </c>
      <c r="E24" s="78">
        <v>164.2</v>
      </c>
      <c r="F24" s="78">
        <v>171.2</v>
      </c>
      <c r="G24" s="78">
        <v>183.9</v>
      </c>
      <c r="H24" s="78">
        <v>204.5</v>
      </c>
      <c r="I24" s="78">
        <v>217.2</v>
      </c>
      <c r="J24" s="78">
        <v>235.3</v>
      </c>
      <c r="K24" s="78">
        <v>248</v>
      </c>
      <c r="L24" s="78">
        <v>245.3</v>
      </c>
      <c r="M24" s="78">
        <v>263.7</v>
      </c>
      <c r="N24" s="78">
        <v>159.30000000000001</v>
      </c>
      <c r="O24" s="73">
        <v>171.2</v>
      </c>
      <c r="P24" s="73">
        <v>191.6</v>
      </c>
      <c r="Q24" s="73">
        <v>201.7</v>
      </c>
      <c r="R24" s="73">
        <v>185.6</v>
      </c>
      <c r="S24" s="73">
        <v>195.2</v>
      </c>
      <c r="T24" s="73">
        <v>171.4</v>
      </c>
      <c r="U24" s="73">
        <v>180</v>
      </c>
      <c r="V24" s="73">
        <v>157.80000000000001</v>
      </c>
      <c r="W24" s="73">
        <v>165.4</v>
      </c>
      <c r="X24" s="73">
        <v>147</v>
      </c>
      <c r="Y24" s="73">
        <v>153.80000000000001</v>
      </c>
      <c r="Z24" s="73">
        <v>141.5</v>
      </c>
      <c r="AA24" s="73">
        <v>147.9</v>
      </c>
      <c r="AB24" s="74">
        <v>59.82</v>
      </c>
      <c r="AC24" s="75">
        <v>0.75</v>
      </c>
      <c r="AD24" s="76">
        <v>0.14799999999999999</v>
      </c>
      <c r="AE24" s="76">
        <v>7.5</v>
      </c>
      <c r="AF24" s="76">
        <v>4.2</v>
      </c>
      <c r="AG24" s="76">
        <v>14.43</v>
      </c>
      <c r="AH24" s="76">
        <v>21.44</v>
      </c>
      <c r="AI24" s="76">
        <v>4.7</v>
      </c>
      <c r="AJ24" s="76">
        <v>8.7100000000000009</v>
      </c>
      <c r="AK24" s="76">
        <v>18.100000000000001</v>
      </c>
      <c r="AL24" s="76">
        <v>19.7</v>
      </c>
      <c r="AM24" s="76">
        <v>11.63</v>
      </c>
      <c r="AN24" s="77">
        <v>0.71199999999999997</v>
      </c>
      <c r="AO24" s="77">
        <v>0.66400000000000003</v>
      </c>
      <c r="AP24" s="77">
        <v>0.44500000000000001</v>
      </c>
      <c r="AQ24" s="77">
        <v>0.214</v>
      </c>
      <c r="AR24" s="77">
        <v>6.7000000000000004E-2</v>
      </c>
      <c r="AS24" s="77">
        <v>3.1E-2</v>
      </c>
      <c r="AT24" s="77">
        <v>5.8999999999999997E-2</v>
      </c>
      <c r="AU24" s="77">
        <v>5.7000000000000002E-2</v>
      </c>
      <c r="AV24" s="77">
        <v>0.48699999999999999</v>
      </c>
      <c r="AW24" s="76">
        <v>0.33100000000000002</v>
      </c>
      <c r="AX24" s="76">
        <v>0.26200000000000001</v>
      </c>
      <c r="AY24" s="76">
        <v>0.17199999999999999</v>
      </c>
      <c r="AZ24" s="76">
        <v>0.113</v>
      </c>
      <c r="BA24" s="76">
        <v>8.8999999999999996E-2</v>
      </c>
      <c r="BB24" s="76">
        <v>6.6000000000000003E-2</v>
      </c>
      <c r="BC24" s="76">
        <v>5.2999999999999999E-2</v>
      </c>
      <c r="BD24" s="76">
        <v>35.020000000000003</v>
      </c>
      <c r="BE24" s="76">
        <v>23.32</v>
      </c>
      <c r="BF24" s="76">
        <v>7.3</v>
      </c>
      <c r="BG24" s="76">
        <v>14.88</v>
      </c>
      <c r="BH24" s="76">
        <v>31.11</v>
      </c>
    </row>
    <row r="25" spans="1:60" x14ac:dyDescent="0.2">
      <c r="A25" s="71">
        <v>22</v>
      </c>
      <c r="B25" s="72">
        <v>250.9</v>
      </c>
      <c r="C25" s="73">
        <v>269.7</v>
      </c>
      <c r="D25" s="78">
        <v>152.80000000000001</v>
      </c>
      <c r="E25" s="78">
        <v>164.2</v>
      </c>
      <c r="F25" s="78">
        <v>171.2</v>
      </c>
      <c r="G25" s="78">
        <v>183.9</v>
      </c>
      <c r="H25" s="78">
        <v>204.5</v>
      </c>
      <c r="I25" s="78">
        <v>217.2</v>
      </c>
      <c r="J25" s="78">
        <v>235.3</v>
      </c>
      <c r="K25" s="78">
        <v>248</v>
      </c>
      <c r="L25" s="78">
        <v>245.3</v>
      </c>
      <c r="M25" s="78">
        <v>263.7</v>
      </c>
      <c r="N25" s="78">
        <v>159.30000000000001</v>
      </c>
      <c r="O25" s="73">
        <v>171.2</v>
      </c>
      <c r="P25" s="73">
        <v>191.6</v>
      </c>
      <c r="Q25" s="73">
        <v>201.7</v>
      </c>
      <c r="R25" s="73">
        <v>185.6</v>
      </c>
      <c r="S25" s="73">
        <v>195.2</v>
      </c>
      <c r="T25" s="73">
        <v>171.4</v>
      </c>
      <c r="U25" s="73">
        <v>180</v>
      </c>
      <c r="V25" s="73">
        <v>157.80000000000001</v>
      </c>
      <c r="W25" s="73">
        <v>165.4</v>
      </c>
      <c r="X25" s="73">
        <v>147</v>
      </c>
      <c r="Y25" s="73">
        <v>153.80000000000001</v>
      </c>
      <c r="Z25" s="73">
        <v>141.5</v>
      </c>
      <c r="AA25" s="73">
        <v>147.9</v>
      </c>
      <c r="AB25" s="74">
        <v>61.08</v>
      </c>
      <c r="AC25" s="75">
        <v>0.75</v>
      </c>
      <c r="AD25" s="76">
        <v>0.152</v>
      </c>
      <c r="AE25" s="76">
        <v>7.5</v>
      </c>
      <c r="AF25" s="76">
        <v>4.2</v>
      </c>
      <c r="AG25" s="76">
        <v>14.43</v>
      </c>
      <c r="AH25" s="76">
        <v>21.44</v>
      </c>
      <c r="AI25" s="76">
        <v>4.7</v>
      </c>
      <c r="AJ25" s="76">
        <v>8.7100000000000009</v>
      </c>
      <c r="AK25" s="76">
        <v>18.100000000000001</v>
      </c>
      <c r="AL25" s="76">
        <v>19.7</v>
      </c>
      <c r="AM25" s="76">
        <v>11.63</v>
      </c>
      <c r="AN25" s="77">
        <v>0.74</v>
      </c>
      <c r="AO25" s="77">
        <v>0.69</v>
      </c>
      <c r="AP25" s="77">
        <v>0.46100000000000002</v>
      </c>
      <c r="AQ25" s="77">
        <v>0.221</v>
      </c>
      <c r="AR25" s="77">
        <v>6.9000000000000006E-2</v>
      </c>
      <c r="AS25" s="77">
        <v>3.3000000000000002E-2</v>
      </c>
      <c r="AT25" s="77">
        <v>6.0999999999999999E-2</v>
      </c>
      <c r="AU25" s="77">
        <v>0.06</v>
      </c>
      <c r="AV25" s="77">
        <v>0.51400000000000001</v>
      </c>
      <c r="AW25" s="76">
        <v>0.34300000000000003</v>
      </c>
      <c r="AX25" s="76">
        <v>0.27100000000000002</v>
      </c>
      <c r="AY25" s="76">
        <v>0.17799999999999999</v>
      </c>
      <c r="AZ25" s="76">
        <v>0.11700000000000001</v>
      </c>
      <c r="BA25" s="76">
        <v>9.2999999999999999E-2</v>
      </c>
      <c r="BB25" s="76">
        <v>6.9000000000000006E-2</v>
      </c>
      <c r="BC25" s="76">
        <v>5.5E-2</v>
      </c>
      <c r="BD25" s="76">
        <v>35.51</v>
      </c>
      <c r="BE25" s="76">
        <v>23.64</v>
      </c>
      <c r="BF25" s="76">
        <v>7.3</v>
      </c>
      <c r="BG25" s="76">
        <v>14.88</v>
      </c>
      <c r="BH25" s="76">
        <v>31.11</v>
      </c>
    </row>
    <row r="26" spans="1:60" x14ac:dyDescent="0.2">
      <c r="A26" s="71">
        <v>23</v>
      </c>
      <c r="B26" s="72">
        <v>250.9</v>
      </c>
      <c r="C26" s="73">
        <v>269.7</v>
      </c>
      <c r="D26" s="78">
        <v>152.80000000000001</v>
      </c>
      <c r="E26" s="78">
        <v>164.2</v>
      </c>
      <c r="F26" s="78">
        <v>171.2</v>
      </c>
      <c r="G26" s="78">
        <v>183.9</v>
      </c>
      <c r="H26" s="78">
        <v>204.5</v>
      </c>
      <c r="I26" s="78">
        <v>217.2</v>
      </c>
      <c r="J26" s="78">
        <v>235.3</v>
      </c>
      <c r="K26" s="78">
        <v>248</v>
      </c>
      <c r="L26" s="78">
        <v>245.3</v>
      </c>
      <c r="M26" s="78">
        <v>263.7</v>
      </c>
      <c r="N26" s="78">
        <v>159.30000000000001</v>
      </c>
      <c r="O26" s="73">
        <v>171.2</v>
      </c>
      <c r="P26" s="73">
        <v>191.6</v>
      </c>
      <c r="Q26" s="73">
        <v>201.7</v>
      </c>
      <c r="R26" s="73">
        <v>185.6</v>
      </c>
      <c r="S26" s="73">
        <v>195.2</v>
      </c>
      <c r="T26" s="73">
        <v>171.4</v>
      </c>
      <c r="U26" s="73">
        <v>180</v>
      </c>
      <c r="V26" s="73">
        <v>157.80000000000001</v>
      </c>
      <c r="W26" s="73">
        <v>165.4</v>
      </c>
      <c r="X26" s="73">
        <v>147</v>
      </c>
      <c r="Y26" s="73">
        <v>153.80000000000001</v>
      </c>
      <c r="Z26" s="73">
        <v>141.5</v>
      </c>
      <c r="AA26" s="73">
        <v>147.9</v>
      </c>
      <c r="AB26" s="74">
        <v>62.35</v>
      </c>
      <c r="AC26" s="75">
        <v>0.75</v>
      </c>
      <c r="AD26" s="76">
        <v>0.157</v>
      </c>
      <c r="AE26" s="76">
        <v>7.5</v>
      </c>
      <c r="AF26" s="76">
        <v>4.2</v>
      </c>
      <c r="AG26" s="76">
        <v>14.43</v>
      </c>
      <c r="AH26" s="76">
        <v>21.44</v>
      </c>
      <c r="AI26" s="76">
        <v>4.7</v>
      </c>
      <c r="AJ26" s="76">
        <v>8.7100000000000009</v>
      </c>
      <c r="AK26" s="76">
        <v>18.100000000000001</v>
      </c>
      <c r="AL26" s="76">
        <v>19.7</v>
      </c>
      <c r="AM26" s="76">
        <v>11.63</v>
      </c>
      <c r="AN26" s="77">
        <v>0.77</v>
      </c>
      <c r="AO26" s="77">
        <v>0.71899999999999997</v>
      </c>
      <c r="AP26" s="77">
        <v>0.47899999999999998</v>
      </c>
      <c r="AQ26" s="77">
        <v>0.22900000000000001</v>
      </c>
      <c r="AR26" s="77">
        <v>7.0999999999999994E-2</v>
      </c>
      <c r="AS26" s="77">
        <v>3.4000000000000002E-2</v>
      </c>
      <c r="AT26" s="77">
        <v>6.4000000000000001E-2</v>
      </c>
      <c r="AU26" s="77">
        <v>6.2E-2</v>
      </c>
      <c r="AV26" s="77">
        <v>0.54100000000000004</v>
      </c>
      <c r="AW26" s="76">
        <v>0.35499999999999998</v>
      </c>
      <c r="AX26" s="76">
        <v>0.28100000000000003</v>
      </c>
      <c r="AY26" s="76">
        <v>0.185</v>
      </c>
      <c r="AZ26" s="76">
        <v>0.122</v>
      </c>
      <c r="BA26" s="76">
        <v>9.7000000000000003E-2</v>
      </c>
      <c r="BB26" s="76">
        <v>7.1999999999999995E-2</v>
      </c>
      <c r="BC26" s="76">
        <v>5.7000000000000002E-2</v>
      </c>
      <c r="BD26" s="76">
        <v>36.020000000000003</v>
      </c>
      <c r="BE26" s="76">
        <v>23.97</v>
      </c>
      <c r="BF26" s="76">
        <v>7.3</v>
      </c>
      <c r="BG26" s="76">
        <v>14.88</v>
      </c>
      <c r="BH26" s="76">
        <v>31.11</v>
      </c>
    </row>
    <row r="27" spans="1:60" x14ac:dyDescent="0.2">
      <c r="A27" s="71">
        <v>24</v>
      </c>
      <c r="B27" s="72">
        <v>250.9</v>
      </c>
      <c r="C27" s="73">
        <v>269.7</v>
      </c>
      <c r="D27" s="78">
        <v>152.80000000000001</v>
      </c>
      <c r="E27" s="78">
        <v>164.2</v>
      </c>
      <c r="F27" s="78">
        <v>171.2</v>
      </c>
      <c r="G27" s="78">
        <v>183.9</v>
      </c>
      <c r="H27" s="78">
        <v>204.5</v>
      </c>
      <c r="I27" s="78">
        <v>217.2</v>
      </c>
      <c r="J27" s="78">
        <v>235.3</v>
      </c>
      <c r="K27" s="78">
        <v>248</v>
      </c>
      <c r="L27" s="78">
        <v>245.3</v>
      </c>
      <c r="M27" s="78">
        <v>263.7</v>
      </c>
      <c r="N27" s="78">
        <v>159.30000000000001</v>
      </c>
      <c r="O27" s="73">
        <v>171.2</v>
      </c>
      <c r="P27" s="73">
        <v>191.6</v>
      </c>
      <c r="Q27" s="73">
        <v>201.7</v>
      </c>
      <c r="R27" s="73">
        <v>185.6</v>
      </c>
      <c r="S27" s="73">
        <v>195.2</v>
      </c>
      <c r="T27" s="73">
        <v>171.4</v>
      </c>
      <c r="U27" s="73">
        <v>180</v>
      </c>
      <c r="V27" s="73">
        <v>157.80000000000001</v>
      </c>
      <c r="W27" s="73">
        <v>165.4</v>
      </c>
      <c r="X27" s="73">
        <v>147</v>
      </c>
      <c r="Y27" s="73">
        <v>153.80000000000001</v>
      </c>
      <c r="Z27" s="73">
        <v>141.5</v>
      </c>
      <c r="AA27" s="73">
        <v>147.9</v>
      </c>
      <c r="AB27" s="74">
        <v>63.62</v>
      </c>
      <c r="AC27" s="75">
        <v>0.75</v>
      </c>
      <c r="AD27" s="76">
        <v>0.16200000000000001</v>
      </c>
      <c r="AE27" s="76">
        <v>7.5</v>
      </c>
      <c r="AF27" s="76">
        <v>4.2</v>
      </c>
      <c r="AG27" s="76">
        <v>14.43</v>
      </c>
      <c r="AH27" s="76">
        <v>21.44</v>
      </c>
      <c r="AI27" s="76">
        <v>4.7</v>
      </c>
      <c r="AJ27" s="76">
        <v>8.7100000000000009</v>
      </c>
      <c r="AK27" s="76">
        <v>18.100000000000001</v>
      </c>
      <c r="AL27" s="76">
        <v>19.7</v>
      </c>
      <c r="AM27" s="76">
        <v>11.63</v>
      </c>
      <c r="AN27" s="77">
        <v>0.80300000000000005</v>
      </c>
      <c r="AO27" s="77">
        <v>0.749</v>
      </c>
      <c r="AP27" s="77">
        <v>0.499</v>
      </c>
      <c r="AQ27" s="77">
        <v>0.23699999999999999</v>
      </c>
      <c r="AR27" s="77">
        <v>7.1999999999999995E-2</v>
      </c>
      <c r="AS27" s="77">
        <v>3.5000000000000003E-2</v>
      </c>
      <c r="AT27" s="77">
        <v>6.7000000000000004E-2</v>
      </c>
      <c r="AU27" s="77">
        <v>6.5000000000000002E-2</v>
      </c>
      <c r="AV27" s="77">
        <v>0.56999999999999995</v>
      </c>
      <c r="AW27" s="76">
        <v>0.36699999999999999</v>
      </c>
      <c r="AX27" s="76">
        <v>0.29099999999999998</v>
      </c>
      <c r="AY27" s="76">
        <v>0.192</v>
      </c>
      <c r="AZ27" s="76">
        <v>0.126</v>
      </c>
      <c r="BA27" s="76">
        <v>0.1</v>
      </c>
      <c r="BB27" s="76">
        <v>7.4999999999999997E-2</v>
      </c>
      <c r="BC27" s="76">
        <v>0.06</v>
      </c>
      <c r="BD27" s="76">
        <v>36.549999999999997</v>
      </c>
      <c r="BE27" s="76">
        <v>24.32</v>
      </c>
      <c r="BF27" s="76">
        <v>7.3</v>
      </c>
      <c r="BG27" s="76">
        <v>14.88</v>
      </c>
      <c r="BH27" s="76">
        <v>31.11</v>
      </c>
    </row>
    <row r="28" spans="1:60" x14ac:dyDescent="0.2">
      <c r="A28" s="71">
        <v>25</v>
      </c>
      <c r="B28" s="72">
        <v>250.9</v>
      </c>
      <c r="C28" s="73">
        <v>269.7</v>
      </c>
      <c r="D28" s="78">
        <v>152.80000000000001</v>
      </c>
      <c r="E28" s="78">
        <v>164.2</v>
      </c>
      <c r="F28" s="78">
        <v>171.2</v>
      </c>
      <c r="G28" s="78">
        <v>183.9</v>
      </c>
      <c r="H28" s="78">
        <v>204.5</v>
      </c>
      <c r="I28" s="78">
        <v>217.2</v>
      </c>
      <c r="J28" s="78">
        <v>235.3</v>
      </c>
      <c r="K28" s="78">
        <v>248</v>
      </c>
      <c r="L28" s="78">
        <v>245.3</v>
      </c>
      <c r="M28" s="78">
        <v>263.7</v>
      </c>
      <c r="N28" s="78">
        <v>159.30000000000001</v>
      </c>
      <c r="O28" s="73">
        <v>171.2</v>
      </c>
      <c r="P28" s="73">
        <v>191.6</v>
      </c>
      <c r="Q28" s="73">
        <v>201.7</v>
      </c>
      <c r="R28" s="73">
        <v>185.6</v>
      </c>
      <c r="S28" s="73">
        <v>195.2</v>
      </c>
      <c r="T28" s="73">
        <v>171.4</v>
      </c>
      <c r="U28" s="73">
        <v>180</v>
      </c>
      <c r="V28" s="73">
        <v>157.80000000000001</v>
      </c>
      <c r="W28" s="73">
        <v>165.4</v>
      </c>
      <c r="X28" s="73">
        <v>147</v>
      </c>
      <c r="Y28" s="73">
        <v>153.80000000000001</v>
      </c>
      <c r="Z28" s="73">
        <v>141.5</v>
      </c>
      <c r="AA28" s="73">
        <v>147.9</v>
      </c>
      <c r="AB28" s="74">
        <v>64.89</v>
      </c>
      <c r="AC28" s="75">
        <v>0.75</v>
      </c>
      <c r="AD28" s="76">
        <v>0.16700000000000001</v>
      </c>
      <c r="AE28" s="76">
        <v>7.5</v>
      </c>
      <c r="AF28" s="76">
        <v>4.2</v>
      </c>
      <c r="AG28" s="76">
        <v>14.43</v>
      </c>
      <c r="AH28" s="76">
        <v>21.44</v>
      </c>
      <c r="AI28" s="76">
        <v>4.7</v>
      </c>
      <c r="AJ28" s="76">
        <v>8.7100000000000009</v>
      </c>
      <c r="AK28" s="76">
        <v>18.100000000000001</v>
      </c>
      <c r="AL28" s="76">
        <v>19.7</v>
      </c>
      <c r="AM28" s="76">
        <v>11.63</v>
      </c>
      <c r="AN28" s="77">
        <v>0.83699999999999997</v>
      </c>
      <c r="AO28" s="77">
        <v>0.78100000000000003</v>
      </c>
      <c r="AP28" s="77">
        <v>0.51800000000000002</v>
      </c>
      <c r="AQ28" s="77">
        <v>0.245</v>
      </c>
      <c r="AR28" s="77">
        <v>7.3999999999999996E-2</v>
      </c>
      <c r="AS28" s="77">
        <v>3.5999999999999997E-2</v>
      </c>
      <c r="AT28" s="77">
        <v>6.9000000000000006E-2</v>
      </c>
      <c r="AU28" s="77">
        <v>6.7000000000000004E-2</v>
      </c>
      <c r="AV28" s="77">
        <v>0.60099999999999998</v>
      </c>
      <c r="AW28" s="76">
        <v>0.379</v>
      </c>
      <c r="AX28" s="76">
        <v>0.30099999999999999</v>
      </c>
      <c r="AY28" s="76">
        <v>0.19800000000000001</v>
      </c>
      <c r="AZ28" s="76">
        <v>0.13100000000000001</v>
      </c>
      <c r="BA28" s="76">
        <v>0.104</v>
      </c>
      <c r="BB28" s="76">
        <v>7.6999999999999999E-2</v>
      </c>
      <c r="BC28" s="76">
        <v>6.2E-2</v>
      </c>
      <c r="BD28" s="76">
        <v>37.1</v>
      </c>
      <c r="BE28" s="76">
        <v>24.68</v>
      </c>
      <c r="BF28" s="76">
        <v>7.3</v>
      </c>
      <c r="BG28" s="76">
        <v>14.88</v>
      </c>
      <c r="BH28" s="76">
        <v>31.11</v>
      </c>
    </row>
    <row r="29" spans="1:60" x14ac:dyDescent="0.2">
      <c r="A29" s="71">
        <v>26</v>
      </c>
      <c r="B29" s="72">
        <v>285</v>
      </c>
      <c r="C29" s="73">
        <v>306.39999999999998</v>
      </c>
      <c r="D29" s="43">
        <v>203.6</v>
      </c>
      <c r="E29" s="43">
        <v>218.9</v>
      </c>
      <c r="F29" s="43">
        <v>229.2</v>
      </c>
      <c r="G29" s="43">
        <v>246.1</v>
      </c>
      <c r="H29" s="43">
        <v>270.8</v>
      </c>
      <c r="I29" s="43">
        <v>287.7</v>
      </c>
      <c r="J29" s="43">
        <v>309.10000000000002</v>
      </c>
      <c r="K29" s="43">
        <v>326</v>
      </c>
      <c r="L29" s="43">
        <v>272.5</v>
      </c>
      <c r="M29" s="43">
        <v>293</v>
      </c>
      <c r="N29" s="43">
        <v>199.1</v>
      </c>
      <c r="O29" s="44">
        <v>214</v>
      </c>
      <c r="P29" s="73">
        <v>279.58</v>
      </c>
      <c r="Q29" s="73">
        <v>295.10000000000002</v>
      </c>
      <c r="R29" s="73">
        <v>270.10000000000002</v>
      </c>
      <c r="S29" s="73">
        <v>285</v>
      </c>
      <c r="T29" s="73">
        <v>248.3</v>
      </c>
      <c r="U29" s="73">
        <v>261.5</v>
      </c>
      <c r="V29" s="73">
        <v>227.5</v>
      </c>
      <c r="W29" s="73">
        <v>239.1</v>
      </c>
      <c r="X29" s="73">
        <v>210.8</v>
      </c>
      <c r="Y29" s="73">
        <v>221.2</v>
      </c>
      <c r="Z29" s="73">
        <v>202.4</v>
      </c>
      <c r="AA29" s="73">
        <v>212.2</v>
      </c>
      <c r="AB29" s="74">
        <v>66.16</v>
      </c>
      <c r="AC29" s="75">
        <v>0.75</v>
      </c>
      <c r="AD29" s="76">
        <v>0.17199999999999999</v>
      </c>
      <c r="AE29" s="76">
        <v>7.5</v>
      </c>
      <c r="AF29" s="76">
        <v>4.2</v>
      </c>
      <c r="AG29" s="76">
        <v>14.43</v>
      </c>
      <c r="AH29" s="76">
        <v>21.44</v>
      </c>
      <c r="AI29" s="76">
        <v>4.7</v>
      </c>
      <c r="AJ29" s="76">
        <v>8.7100000000000009</v>
      </c>
      <c r="AK29" s="76">
        <v>18.100000000000001</v>
      </c>
      <c r="AL29" s="76">
        <v>26.9</v>
      </c>
      <c r="AM29" s="76">
        <v>11.63</v>
      </c>
      <c r="AN29" s="77">
        <v>0.872</v>
      </c>
      <c r="AO29" s="77">
        <v>0.81399999999999995</v>
      </c>
      <c r="AP29" s="77">
        <v>0.53900000000000003</v>
      </c>
      <c r="AQ29" s="77">
        <v>0.254</v>
      </c>
      <c r="AR29" s="77">
        <v>7.5999999999999998E-2</v>
      </c>
      <c r="AS29" s="77">
        <v>3.7999999999999999E-2</v>
      </c>
      <c r="AT29" s="77">
        <v>7.1999999999999995E-2</v>
      </c>
      <c r="AU29" s="77">
        <v>7.0000000000000007E-2</v>
      </c>
      <c r="AV29" s="77">
        <v>0.63200000000000001</v>
      </c>
      <c r="AW29" s="76">
        <v>0.39100000000000001</v>
      </c>
      <c r="AX29" s="76">
        <v>0.311</v>
      </c>
      <c r="AY29" s="76">
        <v>0.20499999999999999</v>
      </c>
      <c r="AZ29" s="76">
        <v>0.13600000000000001</v>
      </c>
      <c r="BA29" s="76">
        <v>0.108</v>
      </c>
      <c r="BB29" s="76">
        <v>0.08</v>
      </c>
      <c r="BC29" s="76">
        <v>6.4000000000000001E-2</v>
      </c>
      <c r="BD29" s="76">
        <v>37.67</v>
      </c>
      <c r="BE29" s="76">
        <v>25.05</v>
      </c>
      <c r="BF29" s="76">
        <v>7.3</v>
      </c>
      <c r="BG29" s="76">
        <v>17.350000000000001</v>
      </c>
      <c r="BH29" s="76">
        <v>36.15</v>
      </c>
    </row>
    <row r="30" spans="1:60" x14ac:dyDescent="0.2">
      <c r="A30" s="71">
        <v>27</v>
      </c>
      <c r="B30" s="72">
        <v>285</v>
      </c>
      <c r="C30" s="73">
        <v>306.39999999999998</v>
      </c>
      <c r="D30" s="78">
        <v>203.6</v>
      </c>
      <c r="E30" s="78">
        <v>218.9</v>
      </c>
      <c r="F30" s="78">
        <v>229.2</v>
      </c>
      <c r="G30" s="78">
        <v>246.1</v>
      </c>
      <c r="H30" s="78">
        <v>270.8</v>
      </c>
      <c r="I30" s="78">
        <v>287.7</v>
      </c>
      <c r="J30" s="78">
        <v>309.10000000000002</v>
      </c>
      <c r="K30" s="78">
        <v>326</v>
      </c>
      <c r="L30" s="78">
        <v>272.5</v>
      </c>
      <c r="M30" s="78">
        <v>293</v>
      </c>
      <c r="N30" s="78">
        <v>199.1</v>
      </c>
      <c r="O30" s="73">
        <v>214</v>
      </c>
      <c r="P30" s="73">
        <v>279.58</v>
      </c>
      <c r="Q30" s="73">
        <v>295.10000000000002</v>
      </c>
      <c r="R30" s="73">
        <v>270.10000000000002</v>
      </c>
      <c r="S30" s="73">
        <v>285</v>
      </c>
      <c r="T30" s="73">
        <v>248.3</v>
      </c>
      <c r="U30" s="73">
        <v>261.5</v>
      </c>
      <c r="V30" s="73">
        <v>227.5</v>
      </c>
      <c r="W30" s="73">
        <v>239.1</v>
      </c>
      <c r="X30" s="73">
        <v>210.8</v>
      </c>
      <c r="Y30" s="73">
        <v>221.2</v>
      </c>
      <c r="Z30" s="73">
        <v>202.4</v>
      </c>
      <c r="AA30" s="73">
        <v>212.2</v>
      </c>
      <c r="AB30" s="74">
        <v>67.42</v>
      </c>
      <c r="AC30" s="75">
        <v>0.75</v>
      </c>
      <c r="AD30" s="76">
        <v>0.17699999999999999</v>
      </c>
      <c r="AE30" s="76">
        <v>7.5</v>
      </c>
      <c r="AF30" s="76">
        <v>4.2</v>
      </c>
      <c r="AG30" s="76">
        <v>14.43</v>
      </c>
      <c r="AH30" s="76">
        <v>21.44</v>
      </c>
      <c r="AI30" s="76">
        <v>4.7</v>
      </c>
      <c r="AJ30" s="76">
        <v>8.7100000000000009</v>
      </c>
      <c r="AK30" s="76">
        <v>18.100000000000001</v>
      </c>
      <c r="AL30" s="76">
        <v>26.9</v>
      </c>
      <c r="AM30" s="76">
        <v>11.63</v>
      </c>
      <c r="AN30" s="77">
        <v>0.90900000000000003</v>
      </c>
      <c r="AO30" s="77">
        <v>0.84799999999999998</v>
      </c>
      <c r="AP30" s="77">
        <v>0.56100000000000005</v>
      </c>
      <c r="AQ30" s="77">
        <v>0.26300000000000001</v>
      </c>
      <c r="AR30" s="77">
        <v>7.9000000000000001E-2</v>
      </c>
      <c r="AS30" s="77">
        <v>3.9E-2</v>
      </c>
      <c r="AT30" s="77">
        <v>7.4999999999999997E-2</v>
      </c>
      <c r="AU30" s="77">
        <v>7.2999999999999995E-2</v>
      </c>
      <c r="AV30" s="77">
        <v>0.66500000000000004</v>
      </c>
      <c r="AW30" s="76">
        <v>0.40300000000000002</v>
      </c>
      <c r="AX30" s="76">
        <v>0.32100000000000001</v>
      </c>
      <c r="AY30" s="76">
        <v>0.21199999999999999</v>
      </c>
      <c r="AZ30" s="76">
        <v>0.14000000000000001</v>
      </c>
      <c r="BA30" s="76">
        <v>0.111</v>
      </c>
      <c r="BB30" s="76">
        <v>8.3000000000000004E-2</v>
      </c>
      <c r="BC30" s="76">
        <v>6.6000000000000003E-2</v>
      </c>
      <c r="BD30" s="76">
        <v>38.26</v>
      </c>
      <c r="BE30" s="76">
        <v>25.44</v>
      </c>
      <c r="BF30" s="76">
        <v>7.3</v>
      </c>
      <c r="BG30" s="76">
        <v>17.350000000000001</v>
      </c>
      <c r="BH30" s="76">
        <v>36.15</v>
      </c>
    </row>
    <row r="31" spans="1:60" x14ac:dyDescent="0.2">
      <c r="A31" s="71">
        <v>28</v>
      </c>
      <c r="B31" s="72">
        <v>285</v>
      </c>
      <c r="C31" s="73">
        <v>306.39999999999998</v>
      </c>
      <c r="D31" s="78">
        <v>203.6</v>
      </c>
      <c r="E31" s="78">
        <v>218.9</v>
      </c>
      <c r="F31" s="78">
        <v>229.2</v>
      </c>
      <c r="G31" s="78">
        <v>246.1</v>
      </c>
      <c r="H31" s="78">
        <v>270.8</v>
      </c>
      <c r="I31" s="78">
        <v>287.7</v>
      </c>
      <c r="J31" s="78">
        <v>309.10000000000002</v>
      </c>
      <c r="K31" s="78">
        <v>326</v>
      </c>
      <c r="L31" s="78">
        <v>272.5</v>
      </c>
      <c r="M31" s="78">
        <v>293</v>
      </c>
      <c r="N31" s="78">
        <v>199.1</v>
      </c>
      <c r="O31" s="73">
        <v>214</v>
      </c>
      <c r="P31" s="73">
        <v>279.58</v>
      </c>
      <c r="Q31" s="73">
        <v>295.10000000000002</v>
      </c>
      <c r="R31" s="73">
        <v>270.10000000000002</v>
      </c>
      <c r="S31" s="73">
        <v>285</v>
      </c>
      <c r="T31" s="73">
        <v>248.3</v>
      </c>
      <c r="U31" s="73">
        <v>261.5</v>
      </c>
      <c r="V31" s="73">
        <v>227.5</v>
      </c>
      <c r="W31" s="73">
        <v>239.1</v>
      </c>
      <c r="X31" s="73">
        <v>210.8</v>
      </c>
      <c r="Y31" s="73">
        <v>221.2</v>
      </c>
      <c r="Z31" s="73">
        <v>202.4</v>
      </c>
      <c r="AA31" s="73">
        <v>212.2</v>
      </c>
      <c r="AB31" s="74">
        <v>68.66</v>
      </c>
      <c r="AC31" s="75">
        <v>0.75</v>
      </c>
      <c r="AD31" s="76">
        <v>0.183</v>
      </c>
      <c r="AE31" s="76">
        <v>7.5</v>
      </c>
      <c r="AF31" s="76">
        <v>4.2</v>
      </c>
      <c r="AG31" s="76">
        <v>14.43</v>
      </c>
      <c r="AH31" s="76">
        <v>21.44</v>
      </c>
      <c r="AI31" s="76">
        <v>4.7</v>
      </c>
      <c r="AJ31" s="76">
        <v>8.7100000000000009</v>
      </c>
      <c r="AK31" s="76">
        <v>18.100000000000001</v>
      </c>
      <c r="AL31" s="76">
        <v>26.9</v>
      </c>
      <c r="AM31" s="76">
        <v>11.63</v>
      </c>
      <c r="AN31" s="77">
        <v>0.94699999999999995</v>
      </c>
      <c r="AO31" s="77">
        <v>0.88400000000000001</v>
      </c>
      <c r="AP31" s="77">
        <v>0.58399999999999996</v>
      </c>
      <c r="AQ31" s="77">
        <v>0.27300000000000002</v>
      </c>
      <c r="AR31" s="77">
        <v>8.1000000000000003E-2</v>
      </c>
      <c r="AS31" s="77">
        <v>0.04</v>
      </c>
      <c r="AT31" s="77">
        <v>7.8E-2</v>
      </c>
      <c r="AU31" s="77">
        <v>7.5999999999999998E-2</v>
      </c>
      <c r="AV31" s="77">
        <v>0.7</v>
      </c>
      <c r="AW31" s="76">
        <v>0.41599999999999998</v>
      </c>
      <c r="AX31" s="76">
        <v>0.33100000000000002</v>
      </c>
      <c r="AY31" s="76">
        <v>0.219</v>
      </c>
      <c r="AZ31" s="76">
        <v>0.14499999999999999</v>
      </c>
      <c r="BA31" s="76">
        <v>0.115</v>
      </c>
      <c r="BB31" s="76">
        <v>8.5999999999999993E-2</v>
      </c>
      <c r="BC31" s="76">
        <v>6.8000000000000005E-2</v>
      </c>
      <c r="BD31" s="76">
        <v>38.880000000000003</v>
      </c>
      <c r="BE31" s="76">
        <v>25.85</v>
      </c>
      <c r="BF31" s="76">
        <v>7.3</v>
      </c>
      <c r="BG31" s="76">
        <v>17.350000000000001</v>
      </c>
      <c r="BH31" s="76">
        <v>36.15</v>
      </c>
    </row>
    <row r="32" spans="1:60" x14ac:dyDescent="0.2">
      <c r="A32" s="71">
        <v>29</v>
      </c>
      <c r="B32" s="72">
        <v>285</v>
      </c>
      <c r="C32" s="73">
        <v>306.39999999999998</v>
      </c>
      <c r="D32" s="78">
        <v>203.6</v>
      </c>
      <c r="E32" s="78">
        <v>218.9</v>
      </c>
      <c r="F32" s="78">
        <v>229.2</v>
      </c>
      <c r="G32" s="78">
        <v>246.1</v>
      </c>
      <c r="H32" s="78">
        <v>270.8</v>
      </c>
      <c r="I32" s="78">
        <v>287.7</v>
      </c>
      <c r="J32" s="78">
        <v>309.10000000000002</v>
      </c>
      <c r="K32" s="78">
        <v>326</v>
      </c>
      <c r="L32" s="78">
        <v>272.5</v>
      </c>
      <c r="M32" s="78">
        <v>293</v>
      </c>
      <c r="N32" s="78">
        <v>199.1</v>
      </c>
      <c r="O32" s="73">
        <v>214</v>
      </c>
      <c r="P32" s="73">
        <v>279.58</v>
      </c>
      <c r="Q32" s="73">
        <v>295.10000000000002</v>
      </c>
      <c r="R32" s="73">
        <v>270.10000000000002</v>
      </c>
      <c r="S32" s="73">
        <v>285</v>
      </c>
      <c r="T32" s="73">
        <v>248.3</v>
      </c>
      <c r="U32" s="73">
        <v>261.5</v>
      </c>
      <c r="V32" s="73">
        <v>227.5</v>
      </c>
      <c r="W32" s="73">
        <v>239.1</v>
      </c>
      <c r="X32" s="73">
        <v>210.8</v>
      </c>
      <c r="Y32" s="73">
        <v>221.2</v>
      </c>
      <c r="Z32" s="73">
        <v>202.4</v>
      </c>
      <c r="AA32" s="73">
        <v>212.2</v>
      </c>
      <c r="AB32" s="74">
        <v>69.89</v>
      </c>
      <c r="AC32" s="75">
        <v>0.75</v>
      </c>
      <c r="AD32" s="76">
        <v>0.188</v>
      </c>
      <c r="AE32" s="76">
        <v>7.5</v>
      </c>
      <c r="AF32" s="76">
        <v>4.2</v>
      </c>
      <c r="AG32" s="76">
        <v>14.43</v>
      </c>
      <c r="AH32" s="76">
        <v>21.44</v>
      </c>
      <c r="AI32" s="76">
        <v>4.7</v>
      </c>
      <c r="AJ32" s="76">
        <v>8.7100000000000009</v>
      </c>
      <c r="AK32" s="76">
        <v>18.100000000000001</v>
      </c>
      <c r="AL32" s="76">
        <v>26.9</v>
      </c>
      <c r="AM32" s="76">
        <v>11.63</v>
      </c>
      <c r="AN32" s="77">
        <v>0.98799999999999999</v>
      </c>
      <c r="AO32" s="77">
        <v>0.92200000000000004</v>
      </c>
      <c r="AP32" s="77">
        <v>0.60799999999999998</v>
      </c>
      <c r="AQ32" s="77">
        <v>0.28299999999999997</v>
      </c>
      <c r="AR32" s="77">
        <v>8.3000000000000004E-2</v>
      </c>
      <c r="AS32" s="77">
        <v>4.2000000000000003E-2</v>
      </c>
      <c r="AT32" s="77">
        <v>8.1000000000000003E-2</v>
      </c>
      <c r="AU32" s="77">
        <v>7.9000000000000001E-2</v>
      </c>
      <c r="AV32" s="77">
        <v>0.73499999999999999</v>
      </c>
      <c r="AW32" s="76">
        <v>0.42799999999999999</v>
      </c>
      <c r="AX32" s="76">
        <v>0.34100000000000003</v>
      </c>
      <c r="AY32" s="76">
        <v>0.22600000000000001</v>
      </c>
      <c r="AZ32" s="76">
        <v>0.15</v>
      </c>
      <c r="BA32" s="76">
        <v>0.11899999999999999</v>
      </c>
      <c r="BB32" s="76">
        <v>8.7999999999999995E-2</v>
      </c>
      <c r="BC32" s="76">
        <v>7.0999999999999994E-2</v>
      </c>
      <c r="BD32" s="76">
        <v>39.520000000000003</v>
      </c>
      <c r="BE32" s="76">
        <v>26.27</v>
      </c>
      <c r="BF32" s="76">
        <v>7.3</v>
      </c>
      <c r="BG32" s="76">
        <v>17.350000000000001</v>
      </c>
      <c r="BH32" s="76">
        <v>36.15</v>
      </c>
    </row>
    <row r="33" spans="1:60" x14ac:dyDescent="0.2">
      <c r="A33" s="71">
        <v>30</v>
      </c>
      <c r="B33" s="72">
        <v>285</v>
      </c>
      <c r="C33" s="73">
        <v>306.39999999999998</v>
      </c>
      <c r="D33" s="78">
        <v>203.6</v>
      </c>
      <c r="E33" s="78">
        <v>218.9</v>
      </c>
      <c r="F33" s="78">
        <v>229.2</v>
      </c>
      <c r="G33" s="78">
        <v>246.1</v>
      </c>
      <c r="H33" s="78">
        <v>270.8</v>
      </c>
      <c r="I33" s="78">
        <v>287.7</v>
      </c>
      <c r="J33" s="78">
        <v>309.10000000000002</v>
      </c>
      <c r="K33" s="78">
        <v>326</v>
      </c>
      <c r="L33" s="78">
        <v>272.5</v>
      </c>
      <c r="M33" s="78">
        <v>293</v>
      </c>
      <c r="N33" s="78">
        <v>199.1</v>
      </c>
      <c r="O33" s="73">
        <v>214</v>
      </c>
      <c r="P33" s="73">
        <v>279.58</v>
      </c>
      <c r="Q33" s="73">
        <v>295.10000000000002</v>
      </c>
      <c r="R33" s="73">
        <v>270.10000000000002</v>
      </c>
      <c r="S33" s="73">
        <v>285</v>
      </c>
      <c r="T33" s="73">
        <v>248.3</v>
      </c>
      <c r="U33" s="73">
        <v>261.5</v>
      </c>
      <c r="V33" s="73">
        <v>227.5</v>
      </c>
      <c r="W33" s="73">
        <v>239.1</v>
      </c>
      <c r="X33" s="73">
        <v>210.8</v>
      </c>
      <c r="Y33" s="73">
        <v>221.2</v>
      </c>
      <c r="Z33" s="73">
        <v>202.4</v>
      </c>
      <c r="AA33" s="73">
        <v>212.2</v>
      </c>
      <c r="AB33" s="74">
        <v>71.069999999999993</v>
      </c>
      <c r="AC33" s="75">
        <v>0.75</v>
      </c>
      <c r="AD33" s="76">
        <v>0.19400000000000001</v>
      </c>
      <c r="AE33" s="76">
        <v>7.5</v>
      </c>
      <c r="AF33" s="76">
        <v>4.2</v>
      </c>
      <c r="AG33" s="76">
        <v>14.43</v>
      </c>
      <c r="AH33" s="76">
        <v>21.44</v>
      </c>
      <c r="AI33" s="76">
        <v>4.7</v>
      </c>
      <c r="AJ33" s="76">
        <v>8.7100000000000009</v>
      </c>
      <c r="AK33" s="76">
        <v>18.100000000000001</v>
      </c>
      <c r="AL33" s="76">
        <v>26.9</v>
      </c>
      <c r="AM33" s="76">
        <v>11.63</v>
      </c>
      <c r="AN33" s="77">
        <v>1.0309999999999999</v>
      </c>
      <c r="AO33" s="77">
        <v>0.96199999999999997</v>
      </c>
      <c r="AP33" s="77">
        <v>0.63400000000000001</v>
      </c>
      <c r="AQ33" s="77">
        <v>0.29399999999999998</v>
      </c>
      <c r="AR33" s="77">
        <v>8.5999999999999993E-2</v>
      </c>
      <c r="AS33" s="77">
        <v>4.3999999999999997E-2</v>
      </c>
      <c r="AT33" s="77">
        <v>8.5000000000000006E-2</v>
      </c>
      <c r="AU33" s="77">
        <v>8.2000000000000003E-2</v>
      </c>
      <c r="AV33" s="77">
        <v>0.77200000000000002</v>
      </c>
      <c r="AW33" s="76">
        <v>0.441</v>
      </c>
      <c r="AX33" s="76">
        <v>0.35099999999999998</v>
      </c>
      <c r="AY33" s="76">
        <v>0.23300000000000001</v>
      </c>
      <c r="AZ33" s="76">
        <v>0.154</v>
      </c>
      <c r="BA33" s="76">
        <v>0.122</v>
      </c>
      <c r="BB33" s="76">
        <v>9.0999999999999998E-2</v>
      </c>
      <c r="BC33" s="76">
        <v>7.2999999999999995E-2</v>
      </c>
      <c r="BD33" s="76">
        <v>40.19</v>
      </c>
      <c r="BE33" s="76">
        <v>26.71</v>
      </c>
      <c r="BF33" s="76">
        <v>7.3</v>
      </c>
      <c r="BG33" s="76">
        <v>17.350000000000001</v>
      </c>
      <c r="BH33" s="76">
        <v>36.15</v>
      </c>
    </row>
    <row r="34" spans="1:60" x14ac:dyDescent="0.2">
      <c r="A34" s="71">
        <v>31</v>
      </c>
      <c r="B34" s="72">
        <v>285</v>
      </c>
      <c r="C34" s="73">
        <v>306.39999999999998</v>
      </c>
      <c r="D34" s="78">
        <v>203.6</v>
      </c>
      <c r="E34" s="78">
        <v>218.9</v>
      </c>
      <c r="F34" s="43">
        <v>229.2</v>
      </c>
      <c r="G34" s="43">
        <v>246.1</v>
      </c>
      <c r="H34" s="43">
        <v>270.8</v>
      </c>
      <c r="I34" s="43">
        <v>287.7</v>
      </c>
      <c r="J34" s="43">
        <v>309.10000000000002</v>
      </c>
      <c r="K34" s="43">
        <v>326</v>
      </c>
      <c r="L34" s="78">
        <v>272.5</v>
      </c>
      <c r="M34" s="78">
        <v>293</v>
      </c>
      <c r="N34" s="78">
        <v>199.1</v>
      </c>
      <c r="O34" s="73">
        <v>214</v>
      </c>
      <c r="P34" s="73">
        <v>280</v>
      </c>
      <c r="Q34" s="73">
        <v>295.60000000000002</v>
      </c>
      <c r="R34" s="73">
        <v>270.60000000000002</v>
      </c>
      <c r="S34" s="73">
        <v>285.5</v>
      </c>
      <c r="T34" s="73">
        <v>248.8</v>
      </c>
      <c r="U34" s="73">
        <v>262</v>
      </c>
      <c r="V34" s="73">
        <v>228</v>
      </c>
      <c r="W34" s="73">
        <v>239.6</v>
      </c>
      <c r="X34" s="73">
        <v>211.3</v>
      </c>
      <c r="Y34" s="73">
        <v>221.7</v>
      </c>
      <c r="Z34" s="73">
        <v>202.9</v>
      </c>
      <c r="AA34" s="73">
        <v>212.7</v>
      </c>
      <c r="AB34" s="74">
        <v>72.2</v>
      </c>
      <c r="AC34" s="75">
        <v>0.75</v>
      </c>
      <c r="AD34" s="76">
        <v>0.2</v>
      </c>
      <c r="AE34" s="76">
        <v>7.5</v>
      </c>
      <c r="AF34" s="76">
        <v>4.2</v>
      </c>
      <c r="AG34" s="76">
        <v>14.43</v>
      </c>
      <c r="AH34" s="76">
        <v>21.44</v>
      </c>
      <c r="AI34" s="76">
        <v>4.7</v>
      </c>
      <c r="AJ34" s="76">
        <v>8.7100000000000009</v>
      </c>
      <c r="AK34" s="76">
        <v>18.100000000000001</v>
      </c>
      <c r="AL34" s="76">
        <v>33.1</v>
      </c>
      <c r="AM34" s="76">
        <v>11.63</v>
      </c>
      <c r="AN34" s="77">
        <v>1.0780000000000001</v>
      </c>
      <c r="AO34" s="77">
        <v>1.006</v>
      </c>
      <c r="AP34" s="77">
        <v>0.66100000000000003</v>
      </c>
      <c r="AQ34" s="77">
        <v>0.30599999999999999</v>
      </c>
      <c r="AR34" s="77">
        <v>8.8999999999999996E-2</v>
      </c>
      <c r="AS34" s="77">
        <v>4.4999999999999998E-2</v>
      </c>
      <c r="AT34" s="77">
        <v>8.7999999999999995E-2</v>
      </c>
      <c r="AU34" s="77">
        <v>8.5000000000000006E-2</v>
      </c>
      <c r="AV34" s="77">
        <v>0.81100000000000005</v>
      </c>
      <c r="AW34" s="76">
        <v>0.45400000000000001</v>
      </c>
      <c r="AX34" s="76">
        <v>0.36199999999999999</v>
      </c>
      <c r="AY34" s="76">
        <v>0.24</v>
      </c>
      <c r="AZ34" s="76">
        <v>0.159</v>
      </c>
      <c r="BA34" s="76">
        <v>0.126</v>
      </c>
      <c r="BB34" s="76">
        <v>9.4E-2</v>
      </c>
      <c r="BC34" s="76">
        <v>7.4999999999999997E-2</v>
      </c>
      <c r="BD34" s="76">
        <v>40.880000000000003</v>
      </c>
      <c r="BE34" s="76">
        <v>27.16</v>
      </c>
      <c r="BF34" s="76">
        <v>8.3000000000000007</v>
      </c>
      <c r="BG34" s="76">
        <v>20.46</v>
      </c>
      <c r="BH34" s="76">
        <v>42.53</v>
      </c>
    </row>
    <row r="35" spans="1:60" x14ac:dyDescent="0.2">
      <c r="A35" s="71">
        <v>32</v>
      </c>
      <c r="B35" s="72">
        <v>285</v>
      </c>
      <c r="C35" s="73">
        <v>306.39999999999998</v>
      </c>
      <c r="D35" s="78">
        <v>203.6</v>
      </c>
      <c r="E35" s="78">
        <v>218.9</v>
      </c>
      <c r="F35" s="78">
        <v>229.2</v>
      </c>
      <c r="G35" s="78">
        <v>246.1</v>
      </c>
      <c r="H35" s="78">
        <v>270.8</v>
      </c>
      <c r="I35" s="78">
        <v>287.7</v>
      </c>
      <c r="J35" s="78">
        <v>309.10000000000002</v>
      </c>
      <c r="K35" s="78">
        <v>326</v>
      </c>
      <c r="L35" s="78">
        <v>272.5</v>
      </c>
      <c r="M35" s="78">
        <v>293</v>
      </c>
      <c r="N35" s="78">
        <v>199.1</v>
      </c>
      <c r="O35" s="73">
        <v>214</v>
      </c>
      <c r="P35" s="73">
        <v>280</v>
      </c>
      <c r="Q35" s="73">
        <v>295.60000000000002</v>
      </c>
      <c r="R35" s="73">
        <v>270.60000000000002</v>
      </c>
      <c r="S35" s="73">
        <v>285.5</v>
      </c>
      <c r="T35" s="73">
        <v>248.8</v>
      </c>
      <c r="U35" s="73">
        <v>262</v>
      </c>
      <c r="V35" s="73">
        <v>228</v>
      </c>
      <c r="W35" s="73">
        <v>239.6</v>
      </c>
      <c r="X35" s="73">
        <v>211.3</v>
      </c>
      <c r="Y35" s="73">
        <v>221.7</v>
      </c>
      <c r="Z35" s="73">
        <v>202.9</v>
      </c>
      <c r="AA35" s="73">
        <v>212.7</v>
      </c>
      <c r="AB35" s="74">
        <v>73.290000000000006</v>
      </c>
      <c r="AC35" s="75">
        <v>0.75</v>
      </c>
      <c r="AD35" s="76">
        <v>0.20499999999999999</v>
      </c>
      <c r="AE35" s="76">
        <v>7.5</v>
      </c>
      <c r="AF35" s="76">
        <v>4.2</v>
      </c>
      <c r="AG35" s="76">
        <v>14.43</v>
      </c>
      <c r="AH35" s="76">
        <v>21.44</v>
      </c>
      <c r="AI35" s="76">
        <v>4.7</v>
      </c>
      <c r="AJ35" s="76">
        <v>8.7100000000000009</v>
      </c>
      <c r="AK35" s="76">
        <v>18.100000000000001</v>
      </c>
      <c r="AL35" s="76">
        <v>33.1</v>
      </c>
      <c r="AM35" s="76">
        <v>11.63</v>
      </c>
      <c r="AN35" s="77">
        <v>1.127</v>
      </c>
      <c r="AO35" s="77">
        <v>1.052</v>
      </c>
      <c r="AP35" s="77">
        <v>0.69099999999999995</v>
      </c>
      <c r="AQ35" s="77">
        <v>0.31900000000000001</v>
      </c>
      <c r="AR35" s="77">
        <v>9.1999999999999998E-2</v>
      </c>
      <c r="AS35" s="77">
        <v>4.7E-2</v>
      </c>
      <c r="AT35" s="77">
        <v>9.1999999999999998E-2</v>
      </c>
      <c r="AU35" s="77">
        <v>8.8999999999999996E-2</v>
      </c>
      <c r="AV35" s="77">
        <v>0.85099999999999998</v>
      </c>
      <c r="AW35" s="76">
        <v>0.46700000000000003</v>
      </c>
      <c r="AX35" s="76">
        <v>0.373</v>
      </c>
      <c r="AY35" s="76">
        <v>0.248</v>
      </c>
      <c r="AZ35" s="76">
        <v>0.16400000000000001</v>
      </c>
      <c r="BA35" s="76">
        <v>0.13</v>
      </c>
      <c r="BB35" s="76">
        <v>9.6000000000000002E-2</v>
      </c>
      <c r="BC35" s="76">
        <v>7.6999999999999999E-2</v>
      </c>
      <c r="BD35" s="76">
        <v>41.6</v>
      </c>
      <c r="BE35" s="76">
        <v>27.64</v>
      </c>
      <c r="BF35" s="76">
        <v>8.3000000000000007</v>
      </c>
      <c r="BG35" s="76">
        <v>20.46</v>
      </c>
      <c r="BH35" s="76">
        <v>42.53</v>
      </c>
    </row>
    <row r="36" spans="1:60" x14ac:dyDescent="0.2">
      <c r="A36" s="71">
        <v>33</v>
      </c>
      <c r="B36" s="72">
        <v>285</v>
      </c>
      <c r="C36" s="73">
        <v>306.39999999999998</v>
      </c>
      <c r="D36" s="78">
        <v>203.6</v>
      </c>
      <c r="E36" s="78">
        <v>218.9</v>
      </c>
      <c r="F36" s="78">
        <v>229.2</v>
      </c>
      <c r="G36" s="78">
        <v>246.1</v>
      </c>
      <c r="H36" s="78">
        <v>270.8</v>
      </c>
      <c r="I36" s="78">
        <v>287.7</v>
      </c>
      <c r="J36" s="78">
        <v>309.10000000000002</v>
      </c>
      <c r="K36" s="78">
        <v>326</v>
      </c>
      <c r="L36" s="78">
        <v>272.5</v>
      </c>
      <c r="M36" s="78">
        <v>293</v>
      </c>
      <c r="N36" s="78">
        <v>199.1</v>
      </c>
      <c r="O36" s="73">
        <v>214</v>
      </c>
      <c r="P36" s="73">
        <v>280</v>
      </c>
      <c r="Q36" s="73">
        <v>295.60000000000002</v>
      </c>
      <c r="R36" s="73">
        <v>270.60000000000002</v>
      </c>
      <c r="S36" s="73">
        <v>285.5</v>
      </c>
      <c r="T36" s="73">
        <v>248.8</v>
      </c>
      <c r="U36" s="73">
        <v>262</v>
      </c>
      <c r="V36" s="73">
        <v>228</v>
      </c>
      <c r="W36" s="73">
        <v>239.6</v>
      </c>
      <c r="X36" s="73">
        <v>211.3</v>
      </c>
      <c r="Y36" s="73">
        <v>221.7</v>
      </c>
      <c r="Z36" s="73">
        <v>202.9</v>
      </c>
      <c r="AA36" s="73">
        <v>212.7</v>
      </c>
      <c r="AB36" s="74">
        <v>74.34</v>
      </c>
      <c r="AC36" s="75">
        <v>0.75</v>
      </c>
      <c r="AD36" s="76">
        <v>0.21199999999999999</v>
      </c>
      <c r="AE36" s="76">
        <v>7.5</v>
      </c>
      <c r="AF36" s="76">
        <v>4.2</v>
      </c>
      <c r="AG36" s="76">
        <v>14.43</v>
      </c>
      <c r="AH36" s="76">
        <v>21.44</v>
      </c>
      <c r="AI36" s="76">
        <v>4.7</v>
      </c>
      <c r="AJ36" s="76">
        <v>8.7100000000000009</v>
      </c>
      <c r="AK36" s="76">
        <v>18.100000000000001</v>
      </c>
      <c r="AL36" s="76">
        <v>33.1</v>
      </c>
      <c r="AM36" s="76">
        <v>11.63</v>
      </c>
      <c r="AN36" s="77">
        <v>1.179</v>
      </c>
      <c r="AO36" s="77">
        <v>1.1000000000000001</v>
      </c>
      <c r="AP36" s="77">
        <v>0.72299999999999998</v>
      </c>
      <c r="AQ36" s="77">
        <v>0.33300000000000002</v>
      </c>
      <c r="AR36" s="77">
        <v>9.5000000000000001E-2</v>
      </c>
      <c r="AS36" s="77">
        <v>4.9000000000000002E-2</v>
      </c>
      <c r="AT36" s="77">
        <v>9.6000000000000002E-2</v>
      </c>
      <c r="AU36" s="77">
        <v>9.1999999999999998E-2</v>
      </c>
      <c r="AV36" s="77">
        <v>0.89300000000000002</v>
      </c>
      <c r="AW36" s="76">
        <v>0.48</v>
      </c>
      <c r="AX36" s="76">
        <v>0.38300000000000001</v>
      </c>
      <c r="AY36" s="76">
        <v>0.25600000000000001</v>
      </c>
      <c r="AZ36" s="76">
        <v>0.16900000000000001</v>
      </c>
      <c r="BA36" s="76">
        <v>0.13400000000000001</v>
      </c>
      <c r="BB36" s="76">
        <v>9.9000000000000005E-2</v>
      </c>
      <c r="BC36" s="76">
        <v>7.9000000000000001E-2</v>
      </c>
      <c r="BD36" s="76">
        <v>42.35</v>
      </c>
      <c r="BE36" s="76">
        <v>28.12</v>
      </c>
      <c r="BF36" s="76">
        <v>8.3000000000000007</v>
      </c>
      <c r="BG36" s="76">
        <v>20.46</v>
      </c>
      <c r="BH36" s="76">
        <v>42.53</v>
      </c>
    </row>
    <row r="37" spans="1:60" x14ac:dyDescent="0.2">
      <c r="A37" s="71">
        <v>34</v>
      </c>
      <c r="B37" s="72">
        <v>285</v>
      </c>
      <c r="C37" s="73">
        <v>306.39999999999998</v>
      </c>
      <c r="D37" s="78">
        <v>203.6</v>
      </c>
      <c r="E37" s="78">
        <v>218.9</v>
      </c>
      <c r="F37" s="78">
        <v>229.2</v>
      </c>
      <c r="G37" s="78">
        <v>246.1</v>
      </c>
      <c r="H37" s="78">
        <v>270.8</v>
      </c>
      <c r="I37" s="78">
        <v>287.7</v>
      </c>
      <c r="J37" s="78">
        <v>309.10000000000002</v>
      </c>
      <c r="K37" s="78">
        <v>326</v>
      </c>
      <c r="L37" s="78">
        <v>272.5</v>
      </c>
      <c r="M37" s="78">
        <v>293</v>
      </c>
      <c r="N37" s="78">
        <v>199.1</v>
      </c>
      <c r="O37" s="73">
        <v>214</v>
      </c>
      <c r="P37" s="73">
        <v>280</v>
      </c>
      <c r="Q37" s="73">
        <v>295.60000000000002</v>
      </c>
      <c r="R37" s="73">
        <v>270.60000000000002</v>
      </c>
      <c r="S37" s="73">
        <v>285.5</v>
      </c>
      <c r="T37" s="73">
        <v>248.8</v>
      </c>
      <c r="U37" s="73">
        <v>262</v>
      </c>
      <c r="V37" s="73">
        <v>228</v>
      </c>
      <c r="W37" s="73">
        <v>239.6</v>
      </c>
      <c r="X37" s="73">
        <v>211.3</v>
      </c>
      <c r="Y37" s="73">
        <v>221.7</v>
      </c>
      <c r="Z37" s="73">
        <v>202.9</v>
      </c>
      <c r="AA37" s="73">
        <v>212.7</v>
      </c>
      <c r="AB37" s="74">
        <v>75.36</v>
      </c>
      <c r="AC37" s="75">
        <v>0.75</v>
      </c>
      <c r="AD37" s="76">
        <v>0.218</v>
      </c>
      <c r="AE37" s="76">
        <v>7.5</v>
      </c>
      <c r="AF37" s="76">
        <v>4.2</v>
      </c>
      <c r="AG37" s="76">
        <v>14.43</v>
      </c>
      <c r="AH37" s="76">
        <v>21.44</v>
      </c>
      <c r="AI37" s="76">
        <v>4.7</v>
      </c>
      <c r="AJ37" s="76">
        <v>8.7100000000000009</v>
      </c>
      <c r="AK37" s="76">
        <v>18.100000000000001</v>
      </c>
      <c r="AL37" s="76">
        <v>33.1</v>
      </c>
      <c r="AM37" s="76">
        <v>11.63</v>
      </c>
      <c r="AN37" s="77">
        <v>1.234</v>
      </c>
      <c r="AO37" s="77">
        <v>1.151</v>
      </c>
      <c r="AP37" s="77">
        <v>0.75600000000000001</v>
      </c>
      <c r="AQ37" s="77">
        <v>0.34699999999999998</v>
      </c>
      <c r="AR37" s="77">
        <v>9.9000000000000005E-2</v>
      </c>
      <c r="AS37" s="77">
        <v>5.0999999999999997E-2</v>
      </c>
      <c r="AT37" s="77">
        <v>0.1</v>
      </c>
      <c r="AU37" s="77">
        <v>9.6000000000000002E-2</v>
      </c>
      <c r="AV37" s="77">
        <v>0.93700000000000006</v>
      </c>
      <c r="AW37" s="76">
        <v>0.49299999999999999</v>
      </c>
      <c r="AX37" s="76">
        <v>0.39500000000000002</v>
      </c>
      <c r="AY37" s="76">
        <v>0.26400000000000001</v>
      </c>
      <c r="AZ37" s="76">
        <v>0.17399999999999999</v>
      </c>
      <c r="BA37" s="76">
        <v>0.13800000000000001</v>
      </c>
      <c r="BB37" s="76">
        <v>0.10199999999999999</v>
      </c>
      <c r="BC37" s="76">
        <v>8.2000000000000003E-2</v>
      </c>
      <c r="BD37" s="76">
        <v>43.12</v>
      </c>
      <c r="BE37" s="76">
        <v>28.63</v>
      </c>
      <c r="BF37" s="76">
        <v>8.3000000000000007</v>
      </c>
      <c r="BG37" s="76">
        <v>20.46</v>
      </c>
      <c r="BH37" s="76">
        <v>42.53</v>
      </c>
    </row>
    <row r="38" spans="1:60" x14ac:dyDescent="0.2">
      <c r="A38" s="71">
        <v>35</v>
      </c>
      <c r="B38" s="72">
        <v>285</v>
      </c>
      <c r="C38" s="73">
        <v>306.39999999999998</v>
      </c>
      <c r="D38" s="78">
        <v>203.6</v>
      </c>
      <c r="E38" s="78">
        <v>218.9</v>
      </c>
      <c r="F38" s="78">
        <v>229.2</v>
      </c>
      <c r="G38" s="78">
        <v>246.1</v>
      </c>
      <c r="H38" s="78">
        <v>270.8</v>
      </c>
      <c r="I38" s="78">
        <v>287.7</v>
      </c>
      <c r="J38" s="78">
        <v>309.10000000000002</v>
      </c>
      <c r="K38" s="78">
        <v>326</v>
      </c>
      <c r="L38" s="78">
        <v>272.5</v>
      </c>
      <c r="M38" s="78">
        <v>293</v>
      </c>
      <c r="N38" s="78">
        <v>199.1</v>
      </c>
      <c r="O38" s="73">
        <v>214</v>
      </c>
      <c r="P38" s="73">
        <v>280</v>
      </c>
      <c r="Q38" s="73">
        <v>295.60000000000002</v>
      </c>
      <c r="R38" s="73">
        <v>270.60000000000002</v>
      </c>
      <c r="S38" s="73">
        <v>285.5</v>
      </c>
      <c r="T38" s="73">
        <v>248.8</v>
      </c>
      <c r="U38" s="73">
        <v>262</v>
      </c>
      <c r="V38" s="73">
        <v>228</v>
      </c>
      <c r="W38" s="73">
        <v>239.6</v>
      </c>
      <c r="X38" s="73">
        <v>211.3</v>
      </c>
      <c r="Y38" s="73">
        <v>221.7</v>
      </c>
      <c r="Z38" s="73">
        <v>202.9</v>
      </c>
      <c r="AA38" s="73">
        <v>212.7</v>
      </c>
      <c r="AB38" s="74">
        <v>76.36</v>
      </c>
      <c r="AC38" s="75">
        <v>0.75</v>
      </c>
      <c r="AD38" s="76">
        <v>0.224</v>
      </c>
      <c r="AE38" s="76">
        <v>7.5</v>
      </c>
      <c r="AF38" s="76">
        <v>4.2</v>
      </c>
      <c r="AG38" s="76">
        <v>14.43</v>
      </c>
      <c r="AH38" s="76">
        <v>21.44</v>
      </c>
      <c r="AI38" s="76">
        <v>4.7</v>
      </c>
      <c r="AJ38" s="76">
        <v>8.7100000000000009</v>
      </c>
      <c r="AK38" s="76">
        <v>18.100000000000001</v>
      </c>
      <c r="AL38" s="76">
        <v>33.1</v>
      </c>
      <c r="AM38" s="76">
        <v>11.63</v>
      </c>
      <c r="AN38" s="77">
        <v>1.2909999999999999</v>
      </c>
      <c r="AO38" s="77">
        <v>1.2050000000000001</v>
      </c>
      <c r="AP38" s="77">
        <v>0.79</v>
      </c>
      <c r="AQ38" s="77">
        <v>0.36299999999999999</v>
      </c>
      <c r="AR38" s="77">
        <v>0.10299999999999999</v>
      </c>
      <c r="AS38" s="77">
        <v>5.2999999999999999E-2</v>
      </c>
      <c r="AT38" s="77">
        <v>0.104</v>
      </c>
      <c r="AU38" s="77">
        <v>0.1</v>
      </c>
      <c r="AV38" s="77">
        <v>0.98199999999999998</v>
      </c>
      <c r="AW38" s="76">
        <v>0.50700000000000001</v>
      </c>
      <c r="AX38" s="76">
        <v>0.40600000000000003</v>
      </c>
      <c r="AY38" s="76">
        <v>0.27100000000000002</v>
      </c>
      <c r="AZ38" s="76">
        <v>0.17899999999999999</v>
      </c>
      <c r="BA38" s="76">
        <v>0.14199999999999999</v>
      </c>
      <c r="BB38" s="76">
        <v>0.105</v>
      </c>
      <c r="BC38" s="76">
        <v>8.4000000000000005E-2</v>
      </c>
      <c r="BD38" s="76">
        <v>43.93</v>
      </c>
      <c r="BE38" s="76">
        <v>29.16</v>
      </c>
      <c r="BF38" s="76">
        <v>8.3000000000000007</v>
      </c>
      <c r="BG38" s="76">
        <v>20.46</v>
      </c>
      <c r="BH38" s="76">
        <v>42.53</v>
      </c>
    </row>
    <row r="39" spans="1:60" x14ac:dyDescent="0.2">
      <c r="A39" s="71">
        <v>36</v>
      </c>
      <c r="B39" s="72">
        <v>285</v>
      </c>
      <c r="C39" s="73">
        <v>306.39999999999998</v>
      </c>
      <c r="D39" s="78">
        <v>203.6</v>
      </c>
      <c r="E39" s="78">
        <v>218.9</v>
      </c>
      <c r="F39" s="78">
        <v>229.2</v>
      </c>
      <c r="G39" s="78">
        <v>246.1</v>
      </c>
      <c r="H39" s="78">
        <v>270.8</v>
      </c>
      <c r="I39" s="78">
        <v>287.7</v>
      </c>
      <c r="J39" s="78">
        <v>309.10000000000002</v>
      </c>
      <c r="K39" s="78">
        <v>326</v>
      </c>
      <c r="L39" s="78">
        <v>272.5</v>
      </c>
      <c r="M39" s="78">
        <v>293</v>
      </c>
      <c r="N39" s="78">
        <v>199.1</v>
      </c>
      <c r="O39" s="73">
        <v>214</v>
      </c>
      <c r="P39" s="73">
        <v>284.10000000000002</v>
      </c>
      <c r="Q39" s="73">
        <v>300</v>
      </c>
      <c r="R39" s="73">
        <v>274.60000000000002</v>
      </c>
      <c r="S39" s="73">
        <v>289.8</v>
      </c>
      <c r="T39" s="73">
        <v>252.3</v>
      </c>
      <c r="U39" s="73">
        <v>265.8</v>
      </c>
      <c r="V39" s="73">
        <v>231.1</v>
      </c>
      <c r="W39" s="73">
        <v>243</v>
      </c>
      <c r="X39" s="73">
        <v>214.1</v>
      </c>
      <c r="Y39" s="73">
        <v>224.7</v>
      </c>
      <c r="Z39" s="73">
        <v>205.7</v>
      </c>
      <c r="AA39" s="73">
        <v>215.7</v>
      </c>
      <c r="AB39" s="74">
        <v>77.34</v>
      </c>
      <c r="AC39" s="75">
        <v>0.75</v>
      </c>
      <c r="AD39" s="76">
        <v>0.23100000000000001</v>
      </c>
      <c r="AE39" s="76">
        <v>7.5</v>
      </c>
      <c r="AF39" s="76">
        <v>4.2</v>
      </c>
      <c r="AG39" s="76">
        <v>14.43</v>
      </c>
      <c r="AH39" s="76">
        <v>21.44</v>
      </c>
      <c r="AI39" s="76">
        <v>4.7</v>
      </c>
      <c r="AJ39" s="76">
        <v>8.7100000000000009</v>
      </c>
      <c r="AK39" s="76">
        <v>18.100000000000001</v>
      </c>
      <c r="AL39" s="76">
        <v>39.200000000000003</v>
      </c>
      <c r="AM39" s="76">
        <v>11.63</v>
      </c>
      <c r="AN39" s="77">
        <v>1.351</v>
      </c>
      <c r="AO39" s="77">
        <v>1.26</v>
      </c>
      <c r="AP39" s="77">
        <v>0.82699999999999996</v>
      </c>
      <c r="AQ39" s="77">
        <v>0.379</v>
      </c>
      <c r="AR39" s="77">
        <v>0.107</v>
      </c>
      <c r="AS39" s="77">
        <v>5.5E-2</v>
      </c>
      <c r="AT39" s="77">
        <v>0.108</v>
      </c>
      <c r="AU39" s="77">
        <v>0.105</v>
      </c>
      <c r="AV39" s="77">
        <v>1.03</v>
      </c>
      <c r="AW39" s="76">
        <v>0.52100000000000002</v>
      </c>
      <c r="AX39" s="76">
        <v>0.41699999999999998</v>
      </c>
      <c r="AY39" s="76">
        <v>0.28000000000000003</v>
      </c>
      <c r="AZ39" s="76">
        <v>0.184</v>
      </c>
      <c r="BA39" s="76">
        <v>0.14599999999999999</v>
      </c>
      <c r="BB39" s="76">
        <v>0.108</v>
      </c>
      <c r="BC39" s="76">
        <v>8.5999999999999993E-2</v>
      </c>
      <c r="BD39" s="76">
        <v>44.77</v>
      </c>
      <c r="BE39" s="76">
        <v>29.72</v>
      </c>
      <c r="BF39" s="76">
        <v>9.1</v>
      </c>
      <c r="BG39" s="76">
        <v>23.16</v>
      </c>
      <c r="BH39" s="76">
        <v>48.05</v>
      </c>
    </row>
    <row r="40" spans="1:60" x14ac:dyDescent="0.2">
      <c r="A40" s="71">
        <v>37</v>
      </c>
      <c r="B40" s="72">
        <v>285</v>
      </c>
      <c r="C40" s="73">
        <v>306.39999999999998</v>
      </c>
      <c r="D40" s="78">
        <v>203.6</v>
      </c>
      <c r="E40" s="78">
        <v>218.9</v>
      </c>
      <c r="F40" s="78">
        <v>229.2</v>
      </c>
      <c r="G40" s="78">
        <v>246.1</v>
      </c>
      <c r="H40" s="78">
        <v>270.8</v>
      </c>
      <c r="I40" s="78">
        <v>287.7</v>
      </c>
      <c r="J40" s="78">
        <v>309.10000000000002</v>
      </c>
      <c r="K40" s="78">
        <v>326</v>
      </c>
      <c r="L40" s="78">
        <v>272.5</v>
      </c>
      <c r="M40" s="78">
        <v>293</v>
      </c>
      <c r="N40" s="78">
        <v>199.1</v>
      </c>
      <c r="O40" s="73">
        <v>214</v>
      </c>
      <c r="P40" s="73">
        <v>284.10000000000002</v>
      </c>
      <c r="Q40" s="73">
        <v>300</v>
      </c>
      <c r="R40" s="73">
        <v>274.60000000000002</v>
      </c>
      <c r="S40" s="73">
        <v>289.8</v>
      </c>
      <c r="T40" s="73">
        <v>252.3</v>
      </c>
      <c r="U40" s="73">
        <v>265.8</v>
      </c>
      <c r="V40" s="73">
        <v>231.1</v>
      </c>
      <c r="W40" s="73">
        <v>243</v>
      </c>
      <c r="X40" s="73">
        <v>214.1</v>
      </c>
      <c r="Y40" s="73">
        <v>224.7</v>
      </c>
      <c r="Z40" s="73">
        <v>205.7</v>
      </c>
      <c r="AA40" s="73">
        <v>215.7</v>
      </c>
      <c r="AB40" s="74">
        <v>78.3</v>
      </c>
      <c r="AC40" s="75">
        <v>0.75</v>
      </c>
      <c r="AD40" s="76">
        <v>0.23799999999999999</v>
      </c>
      <c r="AE40" s="76">
        <v>7.5</v>
      </c>
      <c r="AF40" s="76">
        <v>4.2</v>
      </c>
      <c r="AG40" s="76">
        <v>14.43</v>
      </c>
      <c r="AH40" s="76">
        <v>21.44</v>
      </c>
      <c r="AI40" s="76">
        <v>4.7</v>
      </c>
      <c r="AJ40" s="76">
        <v>8.7100000000000009</v>
      </c>
      <c r="AK40" s="76">
        <v>18.100000000000001</v>
      </c>
      <c r="AL40" s="76">
        <v>39.200000000000003</v>
      </c>
      <c r="AM40" s="76">
        <v>11.63</v>
      </c>
      <c r="AN40" s="77">
        <v>1.413</v>
      </c>
      <c r="AO40" s="77">
        <v>1.3180000000000001</v>
      </c>
      <c r="AP40" s="77">
        <v>0.86499999999999999</v>
      </c>
      <c r="AQ40" s="77">
        <v>0.39700000000000002</v>
      </c>
      <c r="AR40" s="77">
        <v>0.111</v>
      </c>
      <c r="AS40" s="77">
        <v>5.8000000000000003E-2</v>
      </c>
      <c r="AT40" s="77">
        <v>0.113</v>
      </c>
      <c r="AU40" s="77">
        <v>0.109</v>
      </c>
      <c r="AV40" s="77">
        <v>1.079</v>
      </c>
      <c r="AW40" s="76">
        <v>0.53500000000000003</v>
      </c>
      <c r="AX40" s="76">
        <v>0.42899999999999999</v>
      </c>
      <c r="AY40" s="76">
        <v>0.28799999999999998</v>
      </c>
      <c r="AZ40" s="76">
        <v>0.19</v>
      </c>
      <c r="BA40" s="76">
        <v>0.15</v>
      </c>
      <c r="BB40" s="76">
        <v>0.111</v>
      </c>
      <c r="BC40" s="76">
        <v>8.7999999999999995E-2</v>
      </c>
      <c r="BD40" s="76">
        <v>45.65</v>
      </c>
      <c r="BE40" s="76">
        <v>30.29</v>
      </c>
      <c r="BF40" s="76">
        <v>9.1</v>
      </c>
      <c r="BG40" s="76">
        <v>23.16</v>
      </c>
      <c r="BH40" s="76">
        <v>48.05</v>
      </c>
    </row>
    <row r="41" spans="1:60" x14ac:dyDescent="0.2">
      <c r="A41" s="71">
        <v>38</v>
      </c>
      <c r="B41" s="72">
        <v>285</v>
      </c>
      <c r="C41" s="73">
        <v>306.39999999999998</v>
      </c>
      <c r="D41" s="78">
        <v>203.6</v>
      </c>
      <c r="E41" s="78">
        <v>218.9</v>
      </c>
      <c r="F41" s="78">
        <v>229.2</v>
      </c>
      <c r="G41" s="78">
        <v>246.1</v>
      </c>
      <c r="H41" s="78">
        <v>270.8</v>
      </c>
      <c r="I41" s="78">
        <v>287.7</v>
      </c>
      <c r="J41" s="78">
        <v>309.10000000000002</v>
      </c>
      <c r="K41" s="78">
        <v>326</v>
      </c>
      <c r="L41" s="78">
        <v>272.5</v>
      </c>
      <c r="M41" s="78">
        <v>293</v>
      </c>
      <c r="N41" s="78">
        <v>199.1</v>
      </c>
      <c r="O41" s="73">
        <v>214</v>
      </c>
      <c r="P41" s="73">
        <v>284.10000000000002</v>
      </c>
      <c r="Q41" s="73">
        <v>300</v>
      </c>
      <c r="R41" s="73">
        <v>274.60000000000002</v>
      </c>
      <c r="S41" s="73">
        <v>289.8</v>
      </c>
      <c r="T41" s="73">
        <v>252.3</v>
      </c>
      <c r="U41" s="73">
        <v>265.8</v>
      </c>
      <c r="V41" s="73">
        <v>231.1</v>
      </c>
      <c r="W41" s="73">
        <v>243</v>
      </c>
      <c r="X41" s="73">
        <v>214.1</v>
      </c>
      <c r="Y41" s="73">
        <v>224.7</v>
      </c>
      <c r="Z41" s="73">
        <v>205.7</v>
      </c>
      <c r="AA41" s="73">
        <v>215.7</v>
      </c>
      <c r="AB41" s="74">
        <v>79.260000000000005</v>
      </c>
      <c r="AC41" s="75">
        <v>0.75</v>
      </c>
      <c r="AD41" s="76">
        <v>0.245</v>
      </c>
      <c r="AE41" s="76">
        <v>7.5</v>
      </c>
      <c r="AF41" s="76">
        <v>4.2</v>
      </c>
      <c r="AG41" s="76">
        <v>14.43</v>
      </c>
      <c r="AH41" s="76">
        <v>21.44</v>
      </c>
      <c r="AI41" s="76">
        <v>4.7</v>
      </c>
      <c r="AJ41" s="76">
        <v>8.7100000000000009</v>
      </c>
      <c r="AK41" s="76">
        <v>18.100000000000001</v>
      </c>
      <c r="AL41" s="76">
        <v>39.200000000000003</v>
      </c>
      <c r="AM41" s="76">
        <v>11.63</v>
      </c>
      <c r="AN41" s="77">
        <v>1.478</v>
      </c>
      <c r="AO41" s="77">
        <v>1.379</v>
      </c>
      <c r="AP41" s="77">
        <v>0.90400000000000003</v>
      </c>
      <c r="AQ41" s="77">
        <v>0.41499999999999998</v>
      </c>
      <c r="AR41" s="77">
        <v>0.11600000000000001</v>
      </c>
      <c r="AS41" s="77">
        <v>0.06</v>
      </c>
      <c r="AT41" s="77">
        <v>0.11799999999999999</v>
      </c>
      <c r="AU41" s="77">
        <v>0.114</v>
      </c>
      <c r="AV41" s="77">
        <v>1.1299999999999999</v>
      </c>
      <c r="AW41" s="76">
        <v>0.55000000000000004</v>
      </c>
      <c r="AX41" s="76">
        <v>0.441</v>
      </c>
      <c r="AY41" s="76">
        <v>0.29599999999999999</v>
      </c>
      <c r="AZ41" s="76">
        <v>0.19500000000000001</v>
      </c>
      <c r="BA41" s="76">
        <v>0.154</v>
      </c>
      <c r="BB41" s="76">
        <v>0.114</v>
      </c>
      <c r="BC41" s="76">
        <v>9.0999999999999998E-2</v>
      </c>
      <c r="BD41" s="76">
        <v>46.56</v>
      </c>
      <c r="BE41" s="76">
        <v>30.9</v>
      </c>
      <c r="BF41" s="76">
        <v>9.1</v>
      </c>
      <c r="BG41" s="76">
        <v>23.16</v>
      </c>
      <c r="BH41" s="76">
        <v>48.05</v>
      </c>
    </row>
    <row r="42" spans="1:60" x14ac:dyDescent="0.2">
      <c r="A42" s="71">
        <v>39</v>
      </c>
      <c r="B42" s="72">
        <v>285</v>
      </c>
      <c r="C42" s="73">
        <v>306.39999999999998</v>
      </c>
      <c r="D42" s="78">
        <v>203.6</v>
      </c>
      <c r="E42" s="78">
        <v>218.9</v>
      </c>
      <c r="F42" s="78">
        <v>229.2</v>
      </c>
      <c r="G42" s="78">
        <v>246.1</v>
      </c>
      <c r="H42" s="78">
        <v>270.8</v>
      </c>
      <c r="I42" s="78">
        <v>287.7</v>
      </c>
      <c r="J42" s="78">
        <v>309.10000000000002</v>
      </c>
      <c r="K42" s="78">
        <v>326</v>
      </c>
      <c r="L42" s="78">
        <v>272.5</v>
      </c>
      <c r="M42" s="78">
        <v>293</v>
      </c>
      <c r="N42" s="78">
        <v>199.1</v>
      </c>
      <c r="O42" s="73">
        <v>214</v>
      </c>
      <c r="P42" s="73">
        <v>284.10000000000002</v>
      </c>
      <c r="Q42" s="73">
        <v>300</v>
      </c>
      <c r="R42" s="73">
        <v>274.60000000000002</v>
      </c>
      <c r="S42" s="73">
        <v>289.8</v>
      </c>
      <c r="T42" s="73">
        <v>252.3</v>
      </c>
      <c r="U42" s="73">
        <v>265.8</v>
      </c>
      <c r="V42" s="73">
        <v>231.1</v>
      </c>
      <c r="W42" s="73">
        <v>243</v>
      </c>
      <c r="X42" s="73">
        <v>214.1</v>
      </c>
      <c r="Y42" s="73">
        <v>224.7</v>
      </c>
      <c r="Z42" s="73">
        <v>205.7</v>
      </c>
      <c r="AA42" s="73">
        <v>215.7</v>
      </c>
      <c r="AB42" s="74">
        <v>80.19</v>
      </c>
      <c r="AC42" s="75">
        <v>0.75</v>
      </c>
      <c r="AD42" s="76">
        <v>0.252</v>
      </c>
      <c r="AE42" s="76">
        <v>7.5</v>
      </c>
      <c r="AF42" s="76">
        <v>4.2</v>
      </c>
      <c r="AG42" s="76">
        <v>14.43</v>
      </c>
      <c r="AH42" s="76">
        <v>21.44</v>
      </c>
      <c r="AI42" s="76">
        <v>4.7</v>
      </c>
      <c r="AJ42" s="76">
        <v>8.7100000000000009</v>
      </c>
      <c r="AK42" s="76">
        <v>18.100000000000001</v>
      </c>
      <c r="AL42" s="76">
        <v>39.200000000000003</v>
      </c>
      <c r="AM42" s="76">
        <v>11.63</v>
      </c>
      <c r="AN42" s="77">
        <v>1.5449999999999999</v>
      </c>
      <c r="AO42" s="77">
        <v>1.4419999999999999</v>
      </c>
      <c r="AP42" s="77">
        <v>0.94599999999999995</v>
      </c>
      <c r="AQ42" s="77">
        <v>0.433</v>
      </c>
      <c r="AR42" s="77">
        <v>0.121</v>
      </c>
      <c r="AS42" s="77">
        <v>6.3E-2</v>
      </c>
      <c r="AT42" s="77">
        <v>0.123</v>
      </c>
      <c r="AU42" s="77">
        <v>0.11799999999999999</v>
      </c>
      <c r="AV42" s="77">
        <v>1.1839999999999999</v>
      </c>
      <c r="AW42" s="76">
        <v>0.56499999999999995</v>
      </c>
      <c r="AX42" s="76">
        <v>0.45300000000000001</v>
      </c>
      <c r="AY42" s="76">
        <v>0.30499999999999999</v>
      </c>
      <c r="AZ42" s="76">
        <v>0.2</v>
      </c>
      <c r="BA42" s="76">
        <v>0.158</v>
      </c>
      <c r="BB42" s="76">
        <v>0.11600000000000001</v>
      </c>
      <c r="BC42" s="76">
        <v>9.2999999999999999E-2</v>
      </c>
      <c r="BD42" s="76">
        <v>47.53</v>
      </c>
      <c r="BE42" s="76">
        <v>31.53</v>
      </c>
      <c r="BF42" s="76">
        <v>9.1</v>
      </c>
      <c r="BG42" s="76">
        <v>23.16</v>
      </c>
      <c r="BH42" s="76">
        <v>48.05</v>
      </c>
    </row>
    <row r="43" spans="1:60" x14ac:dyDescent="0.2">
      <c r="A43" s="71">
        <v>40</v>
      </c>
      <c r="B43" s="72">
        <v>285</v>
      </c>
      <c r="C43" s="73">
        <v>306.39999999999998</v>
      </c>
      <c r="D43" s="78">
        <v>203.6</v>
      </c>
      <c r="E43" s="78">
        <v>218.9</v>
      </c>
      <c r="F43" s="78">
        <v>229.2</v>
      </c>
      <c r="G43" s="78">
        <v>246.1</v>
      </c>
      <c r="H43" s="78">
        <v>270.8</v>
      </c>
      <c r="I43" s="78">
        <v>287.7</v>
      </c>
      <c r="J43" s="78">
        <v>309.10000000000002</v>
      </c>
      <c r="K43" s="78">
        <v>326</v>
      </c>
      <c r="L43" s="78">
        <v>272.5</v>
      </c>
      <c r="M43" s="78">
        <v>293</v>
      </c>
      <c r="N43" s="78">
        <v>199.1</v>
      </c>
      <c r="O43" s="73">
        <v>214</v>
      </c>
      <c r="P43" s="73">
        <v>284.10000000000002</v>
      </c>
      <c r="Q43" s="73">
        <v>300</v>
      </c>
      <c r="R43" s="73">
        <v>274.60000000000002</v>
      </c>
      <c r="S43" s="73">
        <v>289.8</v>
      </c>
      <c r="T43" s="73">
        <v>252.3</v>
      </c>
      <c r="U43" s="73">
        <v>265.8</v>
      </c>
      <c r="V43" s="73">
        <v>231.1</v>
      </c>
      <c r="W43" s="73">
        <v>243</v>
      </c>
      <c r="X43" s="73">
        <v>214.1</v>
      </c>
      <c r="Y43" s="73">
        <v>224.7</v>
      </c>
      <c r="Z43" s="73">
        <v>205.7</v>
      </c>
      <c r="AA43" s="73">
        <v>215.7</v>
      </c>
      <c r="AB43" s="74">
        <v>81.13</v>
      </c>
      <c r="AC43" s="75">
        <v>0.75</v>
      </c>
      <c r="AD43" s="76">
        <v>0.26</v>
      </c>
      <c r="AE43" s="76">
        <v>7.5</v>
      </c>
      <c r="AF43" s="76">
        <v>4.2</v>
      </c>
      <c r="AG43" s="76">
        <v>14.43</v>
      </c>
      <c r="AH43" s="76">
        <v>21.44</v>
      </c>
      <c r="AI43" s="76">
        <v>4.7</v>
      </c>
      <c r="AJ43" s="76">
        <v>8.7100000000000009</v>
      </c>
      <c r="AK43" s="76">
        <v>18.100000000000001</v>
      </c>
      <c r="AL43" s="76">
        <v>39.200000000000003</v>
      </c>
      <c r="AM43" s="76">
        <v>11.63</v>
      </c>
      <c r="AN43" s="77">
        <v>1.6160000000000001</v>
      </c>
      <c r="AO43" s="77">
        <v>1.508</v>
      </c>
      <c r="AP43" s="77">
        <v>0.98899999999999999</v>
      </c>
      <c r="AQ43" s="77">
        <v>0.45300000000000001</v>
      </c>
      <c r="AR43" s="77">
        <v>0.126</v>
      </c>
      <c r="AS43" s="77">
        <v>6.5000000000000002E-2</v>
      </c>
      <c r="AT43" s="77">
        <v>0.128</v>
      </c>
      <c r="AU43" s="77">
        <v>0.123</v>
      </c>
      <c r="AV43" s="77">
        <v>1.2410000000000001</v>
      </c>
      <c r="AW43" s="76">
        <v>0.57999999999999996</v>
      </c>
      <c r="AX43" s="76">
        <v>0.46600000000000003</v>
      </c>
      <c r="AY43" s="76">
        <v>0.314</v>
      </c>
      <c r="AZ43" s="76">
        <v>0.20599999999999999</v>
      </c>
      <c r="BA43" s="76">
        <v>0.16300000000000001</v>
      </c>
      <c r="BB43" s="76">
        <v>0.12</v>
      </c>
      <c r="BC43" s="76">
        <v>9.6000000000000002E-2</v>
      </c>
      <c r="BD43" s="76">
        <v>48.53</v>
      </c>
      <c r="BE43" s="76">
        <v>32.19</v>
      </c>
      <c r="BF43" s="76">
        <v>9.1</v>
      </c>
      <c r="BG43" s="76">
        <v>23.16</v>
      </c>
      <c r="BH43" s="76">
        <v>48.05</v>
      </c>
    </row>
    <row r="44" spans="1:60" x14ac:dyDescent="0.2">
      <c r="A44" s="71">
        <v>41</v>
      </c>
      <c r="B44" s="72">
        <v>285</v>
      </c>
      <c r="C44" s="73">
        <v>306.39999999999998</v>
      </c>
      <c r="D44" s="78">
        <v>203.6</v>
      </c>
      <c r="E44" s="78">
        <v>218.9</v>
      </c>
      <c r="F44" s="43">
        <v>229.2</v>
      </c>
      <c r="G44" s="43">
        <v>246.1</v>
      </c>
      <c r="H44" s="43">
        <v>270.8</v>
      </c>
      <c r="I44" s="43">
        <v>287.7</v>
      </c>
      <c r="J44" s="43">
        <v>309.10000000000002</v>
      </c>
      <c r="K44" s="43">
        <v>326</v>
      </c>
      <c r="L44" s="78">
        <v>272.5</v>
      </c>
      <c r="M44" s="78">
        <v>293</v>
      </c>
      <c r="N44" s="78">
        <v>199.1</v>
      </c>
      <c r="O44" s="73">
        <v>214</v>
      </c>
      <c r="P44" s="73">
        <v>301.3</v>
      </c>
      <c r="Q44" s="73">
        <v>318.5</v>
      </c>
      <c r="R44" s="73">
        <v>291</v>
      </c>
      <c r="S44" s="73">
        <v>307.39999999999998</v>
      </c>
      <c r="T44" s="73">
        <v>267</v>
      </c>
      <c r="U44" s="73">
        <v>281.60000000000002</v>
      </c>
      <c r="V44" s="73">
        <v>244.1</v>
      </c>
      <c r="W44" s="73">
        <v>256.89999999999998</v>
      </c>
      <c r="X44" s="73">
        <v>225.8</v>
      </c>
      <c r="Y44" s="73">
        <v>237.3</v>
      </c>
      <c r="Z44" s="73">
        <v>216.6</v>
      </c>
      <c r="AA44" s="73">
        <v>227.4</v>
      </c>
      <c r="AB44" s="74">
        <v>82.07</v>
      </c>
      <c r="AC44" s="75">
        <v>0.75</v>
      </c>
      <c r="AD44" s="76">
        <v>0.26700000000000002</v>
      </c>
      <c r="AE44" s="76">
        <v>7.5</v>
      </c>
      <c r="AF44" s="76">
        <v>4.2</v>
      </c>
      <c r="AG44" s="76">
        <v>14.43</v>
      </c>
      <c r="AH44" s="76">
        <v>21.44</v>
      </c>
      <c r="AI44" s="76">
        <v>4.7</v>
      </c>
      <c r="AJ44" s="76">
        <v>8.7100000000000009</v>
      </c>
      <c r="AK44" s="76">
        <v>18.100000000000001</v>
      </c>
      <c r="AL44" s="76">
        <v>40.229999999999997</v>
      </c>
      <c r="AM44" s="76">
        <v>11.63</v>
      </c>
      <c r="AN44" s="77">
        <v>1.69</v>
      </c>
      <c r="AO44" s="77">
        <v>1.577</v>
      </c>
      <c r="AP44" s="77">
        <v>1.034</v>
      </c>
      <c r="AQ44" s="77">
        <v>0.47399999999999998</v>
      </c>
      <c r="AR44" s="77">
        <v>0.13100000000000001</v>
      </c>
      <c r="AS44" s="77">
        <v>6.8000000000000005E-2</v>
      </c>
      <c r="AT44" s="77">
        <v>0.13400000000000001</v>
      </c>
      <c r="AU44" s="77">
        <v>0.129</v>
      </c>
      <c r="AV44" s="77">
        <v>1.3</v>
      </c>
      <c r="AW44" s="76">
        <v>0.59599999999999997</v>
      </c>
      <c r="AX44" s="76">
        <v>0.47899999999999998</v>
      </c>
      <c r="AY44" s="76">
        <v>0.32300000000000001</v>
      </c>
      <c r="AZ44" s="76">
        <v>0.21199999999999999</v>
      </c>
      <c r="BA44" s="76">
        <v>0.16700000000000001</v>
      </c>
      <c r="BB44" s="76">
        <v>0.123</v>
      </c>
      <c r="BC44" s="76">
        <v>9.8000000000000004E-2</v>
      </c>
      <c r="BD44" s="76">
        <v>49.59</v>
      </c>
      <c r="BE44" s="76">
        <v>32.880000000000003</v>
      </c>
      <c r="BF44" s="76">
        <v>9.6</v>
      </c>
      <c r="BG44" s="76">
        <v>26.2</v>
      </c>
      <c r="BH44" s="76">
        <v>54.27</v>
      </c>
    </row>
    <row r="45" spans="1:60" x14ac:dyDescent="0.2">
      <c r="A45" s="71">
        <v>42</v>
      </c>
      <c r="B45" s="72">
        <v>285</v>
      </c>
      <c r="C45" s="73">
        <v>306.39999999999998</v>
      </c>
      <c r="D45" s="78">
        <v>203.6</v>
      </c>
      <c r="E45" s="78">
        <v>218.9</v>
      </c>
      <c r="F45" s="78">
        <v>229.2</v>
      </c>
      <c r="G45" s="78">
        <v>246.1</v>
      </c>
      <c r="H45" s="78">
        <v>270.8</v>
      </c>
      <c r="I45" s="78">
        <v>287.7</v>
      </c>
      <c r="J45" s="78">
        <v>309.10000000000002</v>
      </c>
      <c r="K45" s="78">
        <v>326</v>
      </c>
      <c r="L45" s="78">
        <v>272.5</v>
      </c>
      <c r="M45" s="78">
        <v>293</v>
      </c>
      <c r="N45" s="78">
        <v>199.1</v>
      </c>
      <c r="O45" s="73">
        <v>214</v>
      </c>
      <c r="P45" s="73">
        <v>301.3</v>
      </c>
      <c r="Q45" s="73">
        <v>318.5</v>
      </c>
      <c r="R45" s="73">
        <v>291</v>
      </c>
      <c r="S45" s="73">
        <v>307.39999999999998</v>
      </c>
      <c r="T45" s="73">
        <v>267</v>
      </c>
      <c r="U45" s="73">
        <v>281.60000000000002</v>
      </c>
      <c r="V45" s="73">
        <v>244.1</v>
      </c>
      <c r="W45" s="73">
        <v>256.89999999999998</v>
      </c>
      <c r="X45" s="73">
        <v>225.8</v>
      </c>
      <c r="Y45" s="73">
        <v>237.3</v>
      </c>
      <c r="Z45" s="73">
        <v>216.6</v>
      </c>
      <c r="AA45" s="73">
        <v>227.4</v>
      </c>
      <c r="AB45" s="74">
        <v>83.01</v>
      </c>
      <c r="AC45" s="75">
        <v>0.75</v>
      </c>
      <c r="AD45" s="76">
        <v>0.27600000000000002</v>
      </c>
      <c r="AE45" s="76">
        <v>7.5</v>
      </c>
      <c r="AF45" s="76">
        <v>4.2</v>
      </c>
      <c r="AG45" s="76">
        <v>14.43</v>
      </c>
      <c r="AH45" s="76">
        <v>21.44</v>
      </c>
      <c r="AI45" s="76">
        <v>4.7</v>
      </c>
      <c r="AJ45" s="76">
        <v>8.7100000000000009</v>
      </c>
      <c r="AK45" s="76">
        <v>18.100000000000001</v>
      </c>
      <c r="AL45" s="76">
        <v>40.229999999999997</v>
      </c>
      <c r="AM45" s="76">
        <v>11.63</v>
      </c>
      <c r="AN45" s="77">
        <v>1.7669999999999999</v>
      </c>
      <c r="AO45" s="77">
        <v>1.649</v>
      </c>
      <c r="AP45" s="77">
        <v>1.081</v>
      </c>
      <c r="AQ45" s="77">
        <v>0.495</v>
      </c>
      <c r="AR45" s="77">
        <v>0.13600000000000001</v>
      </c>
      <c r="AS45" s="77">
        <v>7.0999999999999994E-2</v>
      </c>
      <c r="AT45" s="77">
        <v>0.13900000000000001</v>
      </c>
      <c r="AU45" s="77">
        <v>0.13400000000000001</v>
      </c>
      <c r="AV45" s="77">
        <v>1.363</v>
      </c>
      <c r="AW45" s="76">
        <v>0.61299999999999999</v>
      </c>
      <c r="AX45" s="76">
        <v>0.49299999999999999</v>
      </c>
      <c r="AY45" s="76">
        <v>0.33300000000000002</v>
      </c>
      <c r="AZ45" s="76">
        <v>0.218</v>
      </c>
      <c r="BA45" s="76">
        <v>0.17199999999999999</v>
      </c>
      <c r="BB45" s="76">
        <v>0.126</v>
      </c>
      <c r="BC45" s="76">
        <v>0.10100000000000001</v>
      </c>
      <c r="BD45" s="76">
        <v>50.69</v>
      </c>
      <c r="BE45" s="76">
        <v>33.61</v>
      </c>
      <c r="BF45" s="76">
        <v>9.6</v>
      </c>
      <c r="BG45" s="76">
        <v>26.2</v>
      </c>
      <c r="BH45" s="76">
        <v>54.27</v>
      </c>
    </row>
    <row r="46" spans="1:60" x14ac:dyDescent="0.2">
      <c r="A46" s="71">
        <v>43</v>
      </c>
      <c r="B46" s="72">
        <v>285</v>
      </c>
      <c r="C46" s="73">
        <v>306.39999999999998</v>
      </c>
      <c r="D46" s="78">
        <v>203.6</v>
      </c>
      <c r="E46" s="78">
        <v>218.9</v>
      </c>
      <c r="F46" s="78">
        <v>229.2</v>
      </c>
      <c r="G46" s="78">
        <v>246.1</v>
      </c>
      <c r="H46" s="78">
        <v>270.8</v>
      </c>
      <c r="I46" s="78">
        <v>287.7</v>
      </c>
      <c r="J46" s="78">
        <v>309.10000000000002</v>
      </c>
      <c r="K46" s="78">
        <v>326</v>
      </c>
      <c r="L46" s="78">
        <v>272.5</v>
      </c>
      <c r="M46" s="78">
        <v>293</v>
      </c>
      <c r="N46" s="78">
        <v>199.1</v>
      </c>
      <c r="O46" s="73">
        <v>214</v>
      </c>
      <c r="P46" s="73">
        <v>301.3</v>
      </c>
      <c r="Q46" s="73">
        <v>318.5</v>
      </c>
      <c r="R46" s="73">
        <v>291</v>
      </c>
      <c r="S46" s="73">
        <v>307.39999999999998</v>
      </c>
      <c r="T46" s="73">
        <v>267</v>
      </c>
      <c r="U46" s="73">
        <v>281.60000000000002</v>
      </c>
      <c r="V46" s="73">
        <v>244.1</v>
      </c>
      <c r="W46" s="73">
        <v>256.89999999999998</v>
      </c>
      <c r="X46" s="73">
        <v>225.8</v>
      </c>
      <c r="Y46" s="73">
        <v>237.3</v>
      </c>
      <c r="Z46" s="73">
        <v>216.6</v>
      </c>
      <c r="AA46" s="73">
        <v>227.4</v>
      </c>
      <c r="AB46" s="74">
        <v>83.95</v>
      </c>
      <c r="AC46" s="75">
        <v>0.75</v>
      </c>
      <c r="AD46" s="76">
        <v>0.28399999999999997</v>
      </c>
      <c r="AE46" s="76">
        <v>7.5</v>
      </c>
      <c r="AF46" s="76">
        <v>4.2</v>
      </c>
      <c r="AG46" s="76">
        <v>14.43</v>
      </c>
      <c r="AH46" s="76">
        <v>21.44</v>
      </c>
      <c r="AI46" s="76">
        <v>4.7</v>
      </c>
      <c r="AJ46" s="76">
        <v>8.7100000000000009</v>
      </c>
      <c r="AK46" s="76">
        <v>18.100000000000001</v>
      </c>
      <c r="AL46" s="76">
        <v>40.229999999999997</v>
      </c>
      <c r="AM46" s="76">
        <v>11.63</v>
      </c>
      <c r="AN46" s="77">
        <v>1.847</v>
      </c>
      <c r="AO46" s="77">
        <v>1.724</v>
      </c>
      <c r="AP46" s="77">
        <v>1.1299999999999999</v>
      </c>
      <c r="AQ46" s="77">
        <v>0.51700000000000002</v>
      </c>
      <c r="AR46" s="77">
        <v>0.14199999999999999</v>
      </c>
      <c r="AS46" s="77">
        <v>7.3999999999999996E-2</v>
      </c>
      <c r="AT46" s="77">
        <v>0.14499999999999999</v>
      </c>
      <c r="AU46" s="77">
        <v>0.14000000000000001</v>
      </c>
      <c r="AV46" s="77">
        <v>1.4279999999999999</v>
      </c>
      <c r="AW46" s="76">
        <v>0.63100000000000001</v>
      </c>
      <c r="AX46" s="76">
        <v>0.50700000000000001</v>
      </c>
      <c r="AY46" s="76">
        <v>0.34300000000000003</v>
      </c>
      <c r="AZ46" s="76">
        <v>0.224</v>
      </c>
      <c r="BA46" s="76">
        <v>0.17699999999999999</v>
      </c>
      <c r="BB46" s="76">
        <v>0.129</v>
      </c>
      <c r="BC46" s="76">
        <v>0.104</v>
      </c>
      <c r="BD46" s="76">
        <v>51.85</v>
      </c>
      <c r="BE46" s="76">
        <v>34.369999999999997</v>
      </c>
      <c r="BF46" s="76">
        <v>9.6</v>
      </c>
      <c r="BG46" s="76">
        <v>26.2</v>
      </c>
      <c r="BH46" s="76">
        <v>54.27</v>
      </c>
    </row>
    <row r="47" spans="1:60" x14ac:dyDescent="0.2">
      <c r="A47" s="71">
        <v>44</v>
      </c>
      <c r="B47" s="72">
        <v>285</v>
      </c>
      <c r="C47" s="73">
        <v>306.39999999999998</v>
      </c>
      <c r="D47" s="78">
        <v>203.6</v>
      </c>
      <c r="E47" s="78">
        <v>218.9</v>
      </c>
      <c r="F47" s="78">
        <v>229.2</v>
      </c>
      <c r="G47" s="78">
        <v>246.1</v>
      </c>
      <c r="H47" s="78">
        <v>270.8</v>
      </c>
      <c r="I47" s="78">
        <v>287.7</v>
      </c>
      <c r="J47" s="78">
        <v>309.10000000000002</v>
      </c>
      <c r="K47" s="78">
        <v>326</v>
      </c>
      <c r="L47" s="78">
        <v>272.5</v>
      </c>
      <c r="M47" s="78">
        <v>293</v>
      </c>
      <c r="N47" s="78">
        <v>199.1</v>
      </c>
      <c r="O47" s="73">
        <v>214</v>
      </c>
      <c r="P47" s="73">
        <v>301.3</v>
      </c>
      <c r="Q47" s="73">
        <v>318.5</v>
      </c>
      <c r="R47" s="73">
        <v>291</v>
      </c>
      <c r="S47" s="73">
        <v>307.39999999999998</v>
      </c>
      <c r="T47" s="73">
        <v>267</v>
      </c>
      <c r="U47" s="73">
        <v>281.60000000000002</v>
      </c>
      <c r="V47" s="73">
        <v>244.1</v>
      </c>
      <c r="W47" s="73">
        <v>256.89999999999998</v>
      </c>
      <c r="X47" s="73">
        <v>225.8</v>
      </c>
      <c r="Y47" s="73">
        <v>237.3</v>
      </c>
      <c r="Z47" s="73">
        <v>216.6</v>
      </c>
      <c r="AA47" s="73">
        <v>227.4</v>
      </c>
      <c r="AB47" s="74">
        <v>84.89</v>
      </c>
      <c r="AC47" s="75">
        <v>0.75</v>
      </c>
      <c r="AD47" s="76">
        <v>0.29299999999999998</v>
      </c>
      <c r="AE47" s="76">
        <v>7.5</v>
      </c>
      <c r="AF47" s="76">
        <v>4.2</v>
      </c>
      <c r="AG47" s="76">
        <v>14.43</v>
      </c>
      <c r="AH47" s="76">
        <v>21.44</v>
      </c>
      <c r="AI47" s="76">
        <v>4.7</v>
      </c>
      <c r="AJ47" s="76">
        <v>8.7100000000000009</v>
      </c>
      <c r="AK47" s="76">
        <v>18.100000000000001</v>
      </c>
      <c r="AL47" s="76">
        <v>40.229999999999997</v>
      </c>
      <c r="AM47" s="76">
        <v>11.63</v>
      </c>
      <c r="AN47" s="77">
        <v>1.931</v>
      </c>
      <c r="AO47" s="77">
        <v>1.802</v>
      </c>
      <c r="AP47" s="77">
        <v>1.181</v>
      </c>
      <c r="AQ47" s="77">
        <v>0.54100000000000004</v>
      </c>
      <c r="AR47" s="77">
        <v>0.14799999999999999</v>
      </c>
      <c r="AS47" s="77">
        <v>7.6999999999999999E-2</v>
      </c>
      <c r="AT47" s="77">
        <v>0.152</v>
      </c>
      <c r="AU47" s="77">
        <v>0.14599999999999999</v>
      </c>
      <c r="AV47" s="77">
        <v>1.4970000000000001</v>
      </c>
      <c r="AW47" s="76">
        <v>0.64900000000000002</v>
      </c>
      <c r="AX47" s="76">
        <v>0.52300000000000002</v>
      </c>
      <c r="AY47" s="76">
        <v>0.35399999999999998</v>
      </c>
      <c r="AZ47" s="76">
        <v>0.23</v>
      </c>
      <c r="BA47" s="76">
        <v>0.182</v>
      </c>
      <c r="BB47" s="76">
        <v>0.13300000000000001</v>
      </c>
      <c r="BC47" s="76">
        <v>0.106</v>
      </c>
      <c r="BD47" s="76">
        <v>53.06</v>
      </c>
      <c r="BE47" s="76">
        <v>35.159999999999997</v>
      </c>
      <c r="BF47" s="76">
        <v>9.6</v>
      </c>
      <c r="BG47" s="76">
        <v>26.2</v>
      </c>
      <c r="BH47" s="76">
        <v>54.27</v>
      </c>
    </row>
    <row r="48" spans="1:60" x14ac:dyDescent="0.2">
      <c r="A48" s="71">
        <v>45</v>
      </c>
      <c r="B48" s="72">
        <v>285</v>
      </c>
      <c r="C48" s="73">
        <v>306.39999999999998</v>
      </c>
      <c r="D48" s="78">
        <v>203.6</v>
      </c>
      <c r="E48" s="78">
        <v>218.9</v>
      </c>
      <c r="F48" s="78">
        <v>229.2</v>
      </c>
      <c r="G48" s="78">
        <v>246.1</v>
      </c>
      <c r="H48" s="78">
        <v>270.8</v>
      </c>
      <c r="I48" s="78">
        <v>287.7</v>
      </c>
      <c r="J48" s="78">
        <v>309.10000000000002</v>
      </c>
      <c r="K48" s="78">
        <v>326</v>
      </c>
      <c r="L48" s="78">
        <v>272.5</v>
      </c>
      <c r="M48" s="78">
        <v>293</v>
      </c>
      <c r="N48" s="78">
        <v>199.1</v>
      </c>
      <c r="O48" s="73">
        <v>214</v>
      </c>
      <c r="P48" s="73">
        <v>301.3</v>
      </c>
      <c r="Q48" s="73">
        <v>318.5</v>
      </c>
      <c r="R48" s="73">
        <v>291</v>
      </c>
      <c r="S48" s="73">
        <v>307.39999999999998</v>
      </c>
      <c r="T48" s="73">
        <v>267</v>
      </c>
      <c r="U48" s="73">
        <v>281.60000000000002</v>
      </c>
      <c r="V48" s="73">
        <v>244.1</v>
      </c>
      <c r="W48" s="73">
        <v>256.89999999999998</v>
      </c>
      <c r="X48" s="73">
        <v>225.8</v>
      </c>
      <c r="Y48" s="73">
        <v>237.3</v>
      </c>
      <c r="Z48" s="73">
        <v>216.6</v>
      </c>
      <c r="AA48" s="73">
        <v>227.4</v>
      </c>
      <c r="AB48" s="74">
        <v>85.82</v>
      </c>
      <c r="AC48" s="75">
        <v>0.75</v>
      </c>
      <c r="AD48" s="76">
        <v>0.30199999999999999</v>
      </c>
      <c r="AE48" s="76">
        <v>14.7</v>
      </c>
      <c r="AF48" s="76">
        <v>4.2</v>
      </c>
      <c r="AG48" s="76">
        <v>16.239999999999998</v>
      </c>
      <c r="AH48" s="76">
        <v>24.21</v>
      </c>
      <c r="AI48" s="76">
        <v>13.82</v>
      </c>
      <c r="AJ48" s="76">
        <v>19.47</v>
      </c>
      <c r="AK48" s="76">
        <v>35.26</v>
      </c>
      <c r="AL48" s="76">
        <v>40.229999999999997</v>
      </c>
      <c r="AM48" s="76">
        <v>10.51</v>
      </c>
      <c r="AN48" s="77">
        <v>2.0190000000000001</v>
      </c>
      <c r="AO48" s="77">
        <v>1.8839999999999999</v>
      </c>
      <c r="AP48" s="77">
        <v>1.2350000000000001</v>
      </c>
      <c r="AQ48" s="77">
        <v>0.56499999999999995</v>
      </c>
      <c r="AR48" s="77">
        <v>0.154</v>
      </c>
      <c r="AS48" s="77">
        <v>0.08</v>
      </c>
      <c r="AT48" s="77">
        <v>0.158</v>
      </c>
      <c r="AU48" s="77">
        <v>0.153</v>
      </c>
      <c r="AV48" s="77">
        <v>1.57</v>
      </c>
      <c r="AW48" s="76">
        <v>0.66800000000000004</v>
      </c>
      <c r="AX48" s="76">
        <v>0.53800000000000003</v>
      </c>
      <c r="AY48" s="76">
        <v>0.36499999999999999</v>
      </c>
      <c r="AZ48" s="76">
        <v>0.23699999999999999</v>
      </c>
      <c r="BA48" s="76">
        <v>0.187</v>
      </c>
      <c r="BB48" s="76">
        <v>0.13700000000000001</v>
      </c>
      <c r="BC48" s="76">
        <v>0.109</v>
      </c>
      <c r="BD48" s="76">
        <v>54.29</v>
      </c>
      <c r="BE48" s="76">
        <v>35.97</v>
      </c>
      <c r="BF48" s="76">
        <v>9.6</v>
      </c>
      <c r="BG48" s="76">
        <v>26.2</v>
      </c>
      <c r="BH48" s="76">
        <v>54.27</v>
      </c>
    </row>
    <row r="49" spans="1:60" x14ac:dyDescent="0.2">
      <c r="A49" s="71">
        <v>46</v>
      </c>
      <c r="B49" s="72">
        <v>285</v>
      </c>
      <c r="C49" s="73">
        <v>306.39999999999998</v>
      </c>
      <c r="D49" s="78">
        <v>203.6</v>
      </c>
      <c r="E49" s="78">
        <v>218.9</v>
      </c>
      <c r="F49" s="43">
        <v>229.2</v>
      </c>
      <c r="G49" s="43">
        <v>246.1</v>
      </c>
      <c r="H49" s="43">
        <v>270.8</v>
      </c>
      <c r="I49" s="43">
        <v>287.7</v>
      </c>
      <c r="J49" s="43">
        <v>309.10000000000002</v>
      </c>
      <c r="K49" s="43">
        <v>326</v>
      </c>
      <c r="L49" s="78">
        <v>272.5</v>
      </c>
      <c r="M49" s="78">
        <v>293</v>
      </c>
      <c r="N49" s="78">
        <v>199.1</v>
      </c>
      <c r="O49" s="73">
        <v>214</v>
      </c>
      <c r="P49" s="73">
        <v>323.39999999999998</v>
      </c>
      <c r="Q49" s="73">
        <v>342.2</v>
      </c>
      <c r="R49" s="73">
        <v>312.2</v>
      </c>
      <c r="S49" s="73">
        <v>330.1</v>
      </c>
      <c r="T49" s="73">
        <v>286</v>
      </c>
      <c r="U49" s="73">
        <v>301.89999999999998</v>
      </c>
      <c r="V49" s="73">
        <v>261</v>
      </c>
      <c r="W49" s="73">
        <v>275</v>
      </c>
      <c r="X49" s="73">
        <v>251</v>
      </c>
      <c r="Y49" s="73">
        <v>253.5</v>
      </c>
      <c r="Z49" s="73">
        <v>231</v>
      </c>
      <c r="AA49" s="73">
        <v>242.8</v>
      </c>
      <c r="AB49" s="74">
        <v>86.74</v>
      </c>
      <c r="AC49" s="75">
        <v>0.75</v>
      </c>
      <c r="AD49" s="76">
        <v>0.311</v>
      </c>
      <c r="AE49" s="76">
        <v>14.7</v>
      </c>
      <c r="AF49" s="76">
        <v>4.2</v>
      </c>
      <c r="AG49" s="76">
        <v>17.14</v>
      </c>
      <c r="AH49" s="76">
        <v>25.6</v>
      </c>
      <c r="AI49" s="76">
        <v>13.82</v>
      </c>
      <c r="AJ49" s="76">
        <v>19.47</v>
      </c>
      <c r="AK49" s="76">
        <v>35.26</v>
      </c>
      <c r="AL49" s="76">
        <v>47.56</v>
      </c>
      <c r="AM49" s="76">
        <v>10.51</v>
      </c>
      <c r="AN49" s="77">
        <v>2.11</v>
      </c>
      <c r="AO49" s="77">
        <v>1.9690000000000001</v>
      </c>
      <c r="AP49" s="77">
        <v>1.2909999999999999</v>
      </c>
      <c r="AQ49" s="77">
        <v>0.59099999999999997</v>
      </c>
      <c r="AR49" s="77">
        <v>0.161</v>
      </c>
      <c r="AS49" s="77">
        <v>8.4000000000000005E-2</v>
      </c>
      <c r="AT49" s="77">
        <v>0.16500000000000001</v>
      </c>
      <c r="AU49" s="77">
        <v>0.159</v>
      </c>
      <c r="AV49" s="77">
        <v>1.6459999999999999</v>
      </c>
      <c r="AW49" s="76">
        <v>0.68799999999999994</v>
      </c>
      <c r="AX49" s="76">
        <v>0.55400000000000005</v>
      </c>
      <c r="AY49" s="76">
        <v>0.376</v>
      </c>
      <c r="AZ49" s="76">
        <v>0.24399999999999999</v>
      </c>
      <c r="BA49" s="76">
        <v>0.192</v>
      </c>
      <c r="BB49" s="76">
        <v>0.14000000000000001</v>
      </c>
      <c r="BC49" s="76">
        <v>0.112</v>
      </c>
      <c r="BD49" s="76">
        <v>55.53</v>
      </c>
      <c r="BE49" s="76">
        <v>36.79</v>
      </c>
      <c r="BF49" s="76">
        <v>9.6</v>
      </c>
      <c r="BG49" s="76">
        <v>29.03</v>
      </c>
      <c r="BH49" s="76">
        <v>60.06</v>
      </c>
    </row>
    <row r="50" spans="1:60" x14ac:dyDescent="0.2">
      <c r="A50" s="71">
        <v>47</v>
      </c>
      <c r="B50" s="72">
        <v>285</v>
      </c>
      <c r="C50" s="73">
        <v>306.39999999999998</v>
      </c>
      <c r="D50" s="78">
        <v>203.6</v>
      </c>
      <c r="E50" s="78">
        <v>218.9</v>
      </c>
      <c r="F50" s="78">
        <v>229.2</v>
      </c>
      <c r="G50" s="78">
        <v>246.1</v>
      </c>
      <c r="H50" s="78">
        <v>270.8</v>
      </c>
      <c r="I50" s="78">
        <v>287.7</v>
      </c>
      <c r="J50" s="78">
        <v>309.10000000000002</v>
      </c>
      <c r="K50" s="78">
        <v>326</v>
      </c>
      <c r="L50" s="78">
        <v>272.5</v>
      </c>
      <c r="M50" s="78">
        <v>293</v>
      </c>
      <c r="N50" s="78">
        <v>199.1</v>
      </c>
      <c r="O50" s="73">
        <v>214</v>
      </c>
      <c r="P50" s="73">
        <v>323.39999999999998</v>
      </c>
      <c r="Q50" s="73">
        <v>342.2</v>
      </c>
      <c r="R50" s="73">
        <v>312.2</v>
      </c>
      <c r="S50" s="73">
        <v>330.1</v>
      </c>
      <c r="T50" s="73">
        <v>286</v>
      </c>
      <c r="U50" s="73">
        <v>301.89999999999998</v>
      </c>
      <c r="V50" s="73">
        <v>261</v>
      </c>
      <c r="W50" s="73">
        <v>275</v>
      </c>
      <c r="X50" s="73">
        <v>251</v>
      </c>
      <c r="Y50" s="73">
        <v>253.5</v>
      </c>
      <c r="Z50" s="73">
        <v>231</v>
      </c>
      <c r="AA50" s="73">
        <v>242.8</v>
      </c>
      <c r="AB50" s="74">
        <v>87.65</v>
      </c>
      <c r="AC50" s="75">
        <v>0.75</v>
      </c>
      <c r="AD50" s="76">
        <v>0.32</v>
      </c>
      <c r="AE50" s="76">
        <v>14.7</v>
      </c>
      <c r="AF50" s="76">
        <v>4.2</v>
      </c>
      <c r="AG50" s="76">
        <v>18.05</v>
      </c>
      <c r="AH50" s="76">
        <v>26.99</v>
      </c>
      <c r="AI50" s="76">
        <v>13.82</v>
      </c>
      <c r="AJ50" s="76">
        <v>19.47</v>
      </c>
      <c r="AK50" s="76">
        <v>35.26</v>
      </c>
      <c r="AL50" s="76">
        <v>47.56</v>
      </c>
      <c r="AM50" s="76">
        <v>10.51</v>
      </c>
      <c r="AN50" s="77">
        <v>2.2069999999999999</v>
      </c>
      <c r="AO50" s="77">
        <v>2.0590000000000002</v>
      </c>
      <c r="AP50" s="77">
        <v>1.35</v>
      </c>
      <c r="AQ50" s="77">
        <v>0.61799999999999999</v>
      </c>
      <c r="AR50" s="77">
        <v>0.16800000000000001</v>
      </c>
      <c r="AS50" s="77">
        <v>8.7999999999999995E-2</v>
      </c>
      <c r="AT50" s="77">
        <v>0.17299999999999999</v>
      </c>
      <c r="AU50" s="77">
        <v>0.16600000000000001</v>
      </c>
      <c r="AV50" s="77">
        <v>1.7270000000000001</v>
      </c>
      <c r="AW50" s="76">
        <v>0.70799999999999996</v>
      </c>
      <c r="AX50" s="76">
        <v>0.57099999999999995</v>
      </c>
      <c r="AY50" s="76">
        <v>0.38800000000000001</v>
      </c>
      <c r="AZ50" s="76">
        <v>0.251</v>
      </c>
      <c r="BA50" s="76">
        <v>0.19800000000000001</v>
      </c>
      <c r="BB50" s="76">
        <v>0.14399999999999999</v>
      </c>
      <c r="BC50" s="76">
        <v>0.115</v>
      </c>
      <c r="BD50" s="76">
        <v>56.8</v>
      </c>
      <c r="BE50" s="76">
        <v>37.619999999999997</v>
      </c>
      <c r="BF50" s="76">
        <v>9.6</v>
      </c>
      <c r="BG50" s="76">
        <v>29.03</v>
      </c>
      <c r="BH50" s="76">
        <v>60.06</v>
      </c>
    </row>
    <row r="51" spans="1:60" x14ac:dyDescent="0.2">
      <c r="A51" s="71">
        <v>48</v>
      </c>
      <c r="B51" s="72">
        <v>285</v>
      </c>
      <c r="C51" s="73">
        <v>306.39999999999998</v>
      </c>
      <c r="D51" s="78">
        <v>203.6</v>
      </c>
      <c r="E51" s="78">
        <v>218.9</v>
      </c>
      <c r="F51" s="78">
        <v>229.2</v>
      </c>
      <c r="G51" s="78">
        <v>246.1</v>
      </c>
      <c r="H51" s="78">
        <v>270.8</v>
      </c>
      <c r="I51" s="78">
        <v>287.7</v>
      </c>
      <c r="J51" s="78">
        <v>309.10000000000002</v>
      </c>
      <c r="K51" s="78">
        <v>326</v>
      </c>
      <c r="L51" s="78">
        <v>272.5</v>
      </c>
      <c r="M51" s="78">
        <v>293</v>
      </c>
      <c r="N51" s="78">
        <v>199.1</v>
      </c>
      <c r="O51" s="73">
        <v>214</v>
      </c>
      <c r="P51" s="73">
        <v>323.39999999999998</v>
      </c>
      <c r="Q51" s="73">
        <v>342.2</v>
      </c>
      <c r="R51" s="73">
        <v>312.2</v>
      </c>
      <c r="S51" s="73">
        <v>330.1</v>
      </c>
      <c r="T51" s="73">
        <v>286</v>
      </c>
      <c r="U51" s="73">
        <v>301.89999999999998</v>
      </c>
      <c r="V51" s="73">
        <v>261</v>
      </c>
      <c r="W51" s="73">
        <v>275</v>
      </c>
      <c r="X51" s="73">
        <v>251</v>
      </c>
      <c r="Y51" s="73">
        <v>253.5</v>
      </c>
      <c r="Z51" s="73">
        <v>231</v>
      </c>
      <c r="AA51" s="73">
        <v>242.8</v>
      </c>
      <c r="AB51" s="74">
        <v>88.55</v>
      </c>
      <c r="AC51" s="75">
        <v>0.75</v>
      </c>
      <c r="AD51" s="76">
        <v>0.33</v>
      </c>
      <c r="AE51" s="76">
        <v>14.7</v>
      </c>
      <c r="AF51" s="76">
        <v>4.2</v>
      </c>
      <c r="AG51" s="76">
        <v>18.95</v>
      </c>
      <c r="AH51" s="76">
        <v>28.37</v>
      </c>
      <c r="AI51" s="76">
        <v>13.82</v>
      </c>
      <c r="AJ51" s="76">
        <v>19.47</v>
      </c>
      <c r="AK51" s="76">
        <v>35.26</v>
      </c>
      <c r="AL51" s="76">
        <v>47.56</v>
      </c>
      <c r="AM51" s="76">
        <v>10.51</v>
      </c>
      <c r="AN51" s="77">
        <v>2.3069999999999999</v>
      </c>
      <c r="AO51" s="77">
        <v>2.153</v>
      </c>
      <c r="AP51" s="77">
        <v>1.4119999999999999</v>
      </c>
      <c r="AQ51" s="77">
        <v>0.64600000000000002</v>
      </c>
      <c r="AR51" s="77">
        <v>0.17499999999999999</v>
      </c>
      <c r="AS51" s="77">
        <v>9.0999999999999998E-2</v>
      </c>
      <c r="AT51" s="77">
        <v>0.18</v>
      </c>
      <c r="AU51" s="77">
        <v>0.17399999999999999</v>
      </c>
      <c r="AV51" s="77">
        <v>1.8129999999999999</v>
      </c>
      <c r="AW51" s="76">
        <v>0.72899999999999998</v>
      </c>
      <c r="AX51" s="76">
        <v>0.58799999999999997</v>
      </c>
      <c r="AY51" s="76">
        <v>0.4</v>
      </c>
      <c r="AZ51" s="76">
        <v>0.25900000000000001</v>
      </c>
      <c r="BA51" s="76">
        <v>0.20300000000000001</v>
      </c>
      <c r="BB51" s="76">
        <v>0.14799999999999999</v>
      </c>
      <c r="BC51" s="76">
        <v>0.11899999999999999</v>
      </c>
      <c r="BD51" s="76">
        <v>58.09</v>
      </c>
      <c r="BE51" s="76">
        <v>38.47</v>
      </c>
      <c r="BF51" s="76">
        <v>9.6</v>
      </c>
      <c r="BG51" s="76">
        <v>29.03</v>
      </c>
      <c r="BH51" s="76">
        <v>60.06</v>
      </c>
    </row>
    <row r="52" spans="1:60" x14ac:dyDescent="0.2">
      <c r="A52" s="71">
        <v>49</v>
      </c>
      <c r="B52" s="72">
        <v>285</v>
      </c>
      <c r="C52" s="73">
        <v>306.39999999999998</v>
      </c>
      <c r="D52" s="78">
        <v>203.6</v>
      </c>
      <c r="E52" s="78">
        <v>218.9</v>
      </c>
      <c r="F52" s="78">
        <v>229.2</v>
      </c>
      <c r="G52" s="78">
        <v>246.1</v>
      </c>
      <c r="H52" s="78">
        <v>270.8</v>
      </c>
      <c r="I52" s="78">
        <v>287.7</v>
      </c>
      <c r="J52" s="78">
        <v>309.10000000000002</v>
      </c>
      <c r="K52" s="78">
        <v>326</v>
      </c>
      <c r="L52" s="78">
        <v>272.5</v>
      </c>
      <c r="M52" s="78">
        <v>293</v>
      </c>
      <c r="N52" s="78">
        <v>199.1</v>
      </c>
      <c r="O52" s="73">
        <v>214</v>
      </c>
      <c r="P52" s="73">
        <v>323.39999999999998</v>
      </c>
      <c r="Q52" s="73">
        <v>342.2</v>
      </c>
      <c r="R52" s="73">
        <v>312.2</v>
      </c>
      <c r="S52" s="73">
        <v>330.1</v>
      </c>
      <c r="T52" s="73">
        <v>286</v>
      </c>
      <c r="U52" s="73">
        <v>301.89999999999998</v>
      </c>
      <c r="V52" s="73">
        <v>261</v>
      </c>
      <c r="W52" s="73">
        <v>275</v>
      </c>
      <c r="X52" s="73">
        <v>251</v>
      </c>
      <c r="Y52" s="73">
        <v>253.5</v>
      </c>
      <c r="Z52" s="73">
        <v>231</v>
      </c>
      <c r="AA52" s="73">
        <v>242.8</v>
      </c>
      <c r="AB52" s="74">
        <v>89.45</v>
      </c>
      <c r="AC52" s="75">
        <v>0.75</v>
      </c>
      <c r="AD52" s="76">
        <v>0.34100000000000003</v>
      </c>
      <c r="AE52" s="76">
        <v>14.7</v>
      </c>
      <c r="AF52" s="76">
        <v>4.2</v>
      </c>
      <c r="AG52" s="76">
        <v>19.3</v>
      </c>
      <c r="AH52" s="76">
        <v>28.91</v>
      </c>
      <c r="AI52" s="76">
        <v>13.82</v>
      </c>
      <c r="AJ52" s="76">
        <v>19.47</v>
      </c>
      <c r="AK52" s="76">
        <v>35.26</v>
      </c>
      <c r="AL52" s="76">
        <v>47.56</v>
      </c>
      <c r="AM52" s="76">
        <v>10.51</v>
      </c>
      <c r="AN52" s="77">
        <v>2.4129999999999998</v>
      </c>
      <c r="AO52" s="77">
        <v>2.2519999999999998</v>
      </c>
      <c r="AP52" s="77">
        <v>1.4770000000000001</v>
      </c>
      <c r="AQ52" s="77">
        <v>0.67600000000000005</v>
      </c>
      <c r="AR52" s="77">
        <v>0.183</v>
      </c>
      <c r="AS52" s="77">
        <v>9.6000000000000002E-2</v>
      </c>
      <c r="AT52" s="77">
        <v>0.188</v>
      </c>
      <c r="AU52" s="77">
        <v>0.18099999999999999</v>
      </c>
      <c r="AV52" s="77">
        <v>1.9039999999999999</v>
      </c>
      <c r="AW52" s="76">
        <v>0.752</v>
      </c>
      <c r="AX52" s="76">
        <v>0.60699999999999998</v>
      </c>
      <c r="AY52" s="76">
        <v>0.41399999999999998</v>
      </c>
      <c r="AZ52" s="76">
        <v>0.26600000000000001</v>
      </c>
      <c r="BA52" s="76">
        <v>0.20899999999999999</v>
      </c>
      <c r="BB52" s="76">
        <v>0.152</v>
      </c>
      <c r="BC52" s="76">
        <v>0.122</v>
      </c>
      <c r="BD52" s="76">
        <v>59.4</v>
      </c>
      <c r="BE52" s="76">
        <v>39.33</v>
      </c>
      <c r="BF52" s="76">
        <v>9.6</v>
      </c>
      <c r="BG52" s="76">
        <v>29.03</v>
      </c>
      <c r="BH52" s="76">
        <v>60.06</v>
      </c>
    </row>
    <row r="53" spans="1:60" x14ac:dyDescent="0.2">
      <c r="A53" s="71">
        <v>50</v>
      </c>
      <c r="B53" s="72">
        <v>285</v>
      </c>
      <c r="C53" s="73">
        <v>306.39999999999998</v>
      </c>
      <c r="D53" s="78">
        <v>203.6</v>
      </c>
      <c r="E53" s="78">
        <v>218.9</v>
      </c>
      <c r="F53" s="78">
        <v>229.2</v>
      </c>
      <c r="G53" s="78">
        <v>246.1</v>
      </c>
      <c r="H53" s="78">
        <v>270.8</v>
      </c>
      <c r="I53" s="78">
        <v>287.7</v>
      </c>
      <c r="J53" s="78">
        <v>309.10000000000002</v>
      </c>
      <c r="K53" s="78">
        <v>326</v>
      </c>
      <c r="L53" s="78">
        <v>272.5</v>
      </c>
      <c r="M53" s="78">
        <v>293</v>
      </c>
      <c r="N53" s="78">
        <v>199.1</v>
      </c>
      <c r="O53" s="73">
        <v>214</v>
      </c>
      <c r="P53" s="73">
        <v>323.39999999999998</v>
      </c>
      <c r="Q53" s="73">
        <v>342.2</v>
      </c>
      <c r="R53" s="73">
        <v>312.2</v>
      </c>
      <c r="S53" s="73">
        <v>330.1</v>
      </c>
      <c r="T53" s="73">
        <v>286</v>
      </c>
      <c r="U53" s="73">
        <v>301.89999999999998</v>
      </c>
      <c r="V53" s="73">
        <v>261</v>
      </c>
      <c r="W53" s="73">
        <v>275</v>
      </c>
      <c r="X53" s="73">
        <v>251</v>
      </c>
      <c r="Y53" s="73">
        <v>253.5</v>
      </c>
      <c r="Z53" s="73">
        <v>231</v>
      </c>
      <c r="AA53" s="73">
        <v>242.8</v>
      </c>
      <c r="AB53" s="74">
        <v>90.31</v>
      </c>
      <c r="AC53" s="75">
        <v>0.75</v>
      </c>
      <c r="AD53" s="76">
        <v>0.35099999999999998</v>
      </c>
      <c r="AE53" s="76">
        <v>14.7</v>
      </c>
      <c r="AF53" s="76">
        <v>4.2</v>
      </c>
      <c r="AG53" s="76">
        <v>19.66</v>
      </c>
      <c r="AH53" s="76">
        <v>29.45</v>
      </c>
      <c r="AI53" s="76">
        <v>13.82</v>
      </c>
      <c r="AJ53" s="76">
        <v>19.47</v>
      </c>
      <c r="AK53" s="76">
        <v>35.26</v>
      </c>
      <c r="AL53" s="76">
        <v>47.56</v>
      </c>
      <c r="AM53" s="76">
        <v>10.51</v>
      </c>
      <c r="AN53" s="77">
        <v>2.5249999999999999</v>
      </c>
      <c r="AO53" s="77">
        <v>2.3559999999999999</v>
      </c>
      <c r="AP53" s="77">
        <v>1.5449999999999999</v>
      </c>
      <c r="AQ53" s="77">
        <v>0.70699999999999996</v>
      </c>
      <c r="AR53" s="77">
        <v>0.191</v>
      </c>
      <c r="AS53" s="77">
        <v>0.1</v>
      </c>
      <c r="AT53" s="77">
        <v>0.19700000000000001</v>
      </c>
      <c r="AU53" s="77">
        <v>0.19</v>
      </c>
      <c r="AV53" s="77">
        <v>2.0009999999999999</v>
      </c>
      <c r="AW53" s="76">
        <v>0.77500000000000002</v>
      </c>
      <c r="AX53" s="76">
        <v>0.626</v>
      </c>
      <c r="AY53" s="76">
        <v>0.42699999999999999</v>
      </c>
      <c r="AZ53" s="76">
        <v>0.27400000000000002</v>
      </c>
      <c r="BA53" s="76">
        <v>0.215</v>
      </c>
      <c r="BB53" s="76">
        <v>0.157</v>
      </c>
      <c r="BC53" s="76">
        <v>0.125</v>
      </c>
      <c r="BD53" s="76">
        <v>60.77</v>
      </c>
      <c r="BE53" s="76">
        <v>40.24</v>
      </c>
      <c r="BF53" s="76">
        <v>9.6</v>
      </c>
      <c r="BG53" s="76">
        <v>29.03</v>
      </c>
      <c r="BH53" s="76">
        <v>60.06</v>
      </c>
    </row>
    <row r="54" spans="1:60" x14ac:dyDescent="0.2">
      <c r="A54" s="71">
        <v>51</v>
      </c>
      <c r="B54" s="72">
        <v>285</v>
      </c>
      <c r="C54" s="73">
        <v>306.39999999999998</v>
      </c>
      <c r="D54" s="78">
        <v>203.6</v>
      </c>
      <c r="E54" s="78">
        <v>218.9</v>
      </c>
      <c r="F54" s="43">
        <v>229.2</v>
      </c>
      <c r="G54" s="43">
        <v>246.1</v>
      </c>
      <c r="H54" s="43">
        <v>270.8</v>
      </c>
      <c r="I54" s="43">
        <v>287.7</v>
      </c>
      <c r="J54" s="43">
        <v>309.10000000000002</v>
      </c>
      <c r="K54" s="43">
        <v>326</v>
      </c>
      <c r="L54" s="78">
        <v>272.5</v>
      </c>
      <c r="M54" s="78">
        <v>293</v>
      </c>
      <c r="N54" s="78">
        <v>199.1</v>
      </c>
      <c r="O54" s="73">
        <v>214</v>
      </c>
      <c r="P54" s="73">
        <v>391.4</v>
      </c>
      <c r="Q54" s="73">
        <v>411.7</v>
      </c>
      <c r="R54" s="73">
        <v>379.2</v>
      </c>
      <c r="S54" s="73">
        <v>398.6</v>
      </c>
      <c r="T54" s="73">
        <v>350.8</v>
      </c>
      <c r="U54" s="73">
        <v>368</v>
      </c>
      <c r="V54" s="73">
        <v>323.7</v>
      </c>
      <c r="W54" s="73">
        <v>338.9</v>
      </c>
      <c r="X54" s="73">
        <v>302.10000000000002</v>
      </c>
      <c r="Y54" s="73">
        <v>315.7</v>
      </c>
      <c r="Z54" s="73">
        <v>291.2</v>
      </c>
      <c r="AA54" s="73">
        <v>304</v>
      </c>
      <c r="AB54" s="74">
        <v>91.15</v>
      </c>
      <c r="AC54" s="75">
        <v>0.75</v>
      </c>
      <c r="AD54" s="76">
        <v>0.36199999999999999</v>
      </c>
      <c r="AE54" s="76">
        <v>14.7</v>
      </c>
      <c r="AF54" s="76">
        <v>4.2</v>
      </c>
      <c r="AG54" s="76">
        <v>20.010000000000002</v>
      </c>
      <c r="AH54" s="76">
        <v>29.99</v>
      </c>
      <c r="AI54" s="76">
        <v>13.82</v>
      </c>
      <c r="AJ54" s="76">
        <v>19.47</v>
      </c>
      <c r="AK54" s="76">
        <v>35.26</v>
      </c>
      <c r="AL54" s="76">
        <v>51.89</v>
      </c>
      <c r="AM54" s="76">
        <v>10.51</v>
      </c>
      <c r="AN54" s="77">
        <v>2.6419999999999999</v>
      </c>
      <c r="AO54" s="77">
        <v>2.4649999999999999</v>
      </c>
      <c r="AP54" s="77">
        <v>1.6160000000000001</v>
      </c>
      <c r="AQ54" s="77">
        <v>0.74</v>
      </c>
      <c r="AR54" s="77">
        <v>0.2</v>
      </c>
      <c r="AS54" s="77">
        <v>0.105</v>
      </c>
      <c r="AT54" s="77">
        <v>0.20599999999999999</v>
      </c>
      <c r="AU54" s="77">
        <v>0.19800000000000001</v>
      </c>
      <c r="AV54" s="77">
        <v>2.1040000000000001</v>
      </c>
      <c r="AW54" s="76">
        <v>0.79900000000000004</v>
      </c>
      <c r="AX54" s="76">
        <v>0.64600000000000002</v>
      </c>
      <c r="AY54" s="76">
        <v>0.441</v>
      </c>
      <c r="AZ54" s="76">
        <v>0.28199999999999997</v>
      </c>
      <c r="BA54" s="76">
        <v>0.222</v>
      </c>
      <c r="BB54" s="76">
        <v>0.161</v>
      </c>
      <c r="BC54" s="76">
        <v>0.129</v>
      </c>
      <c r="BD54" s="76">
        <v>62.21</v>
      </c>
      <c r="BE54" s="76">
        <v>41.18</v>
      </c>
      <c r="BF54" s="76">
        <v>9.6</v>
      </c>
      <c r="BG54" s="76">
        <v>32.119999999999997</v>
      </c>
      <c r="BH54" s="76">
        <v>66.39</v>
      </c>
    </row>
    <row r="55" spans="1:60" x14ac:dyDescent="0.2">
      <c r="A55" s="71">
        <v>52</v>
      </c>
      <c r="B55" s="72">
        <v>285</v>
      </c>
      <c r="C55" s="73">
        <v>306.39999999999998</v>
      </c>
      <c r="D55" s="78">
        <v>203.6</v>
      </c>
      <c r="E55" s="78">
        <v>218.9</v>
      </c>
      <c r="F55" s="78">
        <v>229.2</v>
      </c>
      <c r="G55" s="78">
        <v>246.1</v>
      </c>
      <c r="H55" s="78">
        <v>270.8</v>
      </c>
      <c r="I55" s="78">
        <v>287.7</v>
      </c>
      <c r="J55" s="78">
        <v>309.10000000000002</v>
      </c>
      <c r="K55" s="78">
        <v>326</v>
      </c>
      <c r="L55" s="78">
        <v>272.5</v>
      </c>
      <c r="M55" s="78">
        <v>293</v>
      </c>
      <c r="N55" s="78">
        <v>199.1</v>
      </c>
      <c r="O55" s="73">
        <v>214</v>
      </c>
      <c r="P55" s="73">
        <v>391.4</v>
      </c>
      <c r="Q55" s="73">
        <v>411.7</v>
      </c>
      <c r="R55" s="73">
        <v>379.2</v>
      </c>
      <c r="S55" s="73">
        <v>398.6</v>
      </c>
      <c r="T55" s="73">
        <v>350.8</v>
      </c>
      <c r="U55" s="73">
        <v>368</v>
      </c>
      <c r="V55" s="73">
        <v>323.7</v>
      </c>
      <c r="W55" s="73">
        <v>338.9</v>
      </c>
      <c r="X55" s="73">
        <v>302.10000000000002</v>
      </c>
      <c r="Y55" s="73">
        <v>315.7</v>
      </c>
      <c r="Z55" s="73">
        <v>291.2</v>
      </c>
      <c r="AA55" s="73">
        <v>304</v>
      </c>
      <c r="AB55" s="74">
        <v>91.95</v>
      </c>
      <c r="AC55" s="75">
        <v>0.75</v>
      </c>
      <c r="AD55" s="76">
        <v>0.373</v>
      </c>
      <c r="AE55" s="76">
        <v>14.7</v>
      </c>
      <c r="AF55" s="76">
        <v>4.2</v>
      </c>
      <c r="AG55" s="76">
        <v>20.36</v>
      </c>
      <c r="AH55" s="76">
        <v>30.53</v>
      </c>
      <c r="AI55" s="76">
        <v>13.82</v>
      </c>
      <c r="AJ55" s="76">
        <v>19.47</v>
      </c>
      <c r="AK55" s="76">
        <v>35.26</v>
      </c>
      <c r="AL55" s="76">
        <v>51.89</v>
      </c>
      <c r="AM55" s="76">
        <v>10.51</v>
      </c>
      <c r="AN55" s="77">
        <v>2.7650000000000001</v>
      </c>
      <c r="AO55" s="77">
        <v>2.58</v>
      </c>
      <c r="AP55" s="77">
        <v>1.6919999999999999</v>
      </c>
      <c r="AQ55" s="77">
        <v>0.77400000000000002</v>
      </c>
      <c r="AR55" s="77">
        <v>0.20899999999999999</v>
      </c>
      <c r="AS55" s="77">
        <v>0.109</v>
      </c>
      <c r="AT55" s="77">
        <v>0.216</v>
      </c>
      <c r="AU55" s="77">
        <v>0.20799999999999999</v>
      </c>
      <c r="AV55" s="77">
        <v>2.2130000000000001</v>
      </c>
      <c r="AW55" s="76">
        <v>0.82399999999999995</v>
      </c>
      <c r="AX55" s="76">
        <v>0.66600000000000004</v>
      </c>
      <c r="AY55" s="76">
        <v>0.45500000000000002</v>
      </c>
      <c r="AZ55" s="76">
        <v>0.29099999999999998</v>
      </c>
      <c r="BA55" s="76">
        <v>0.22800000000000001</v>
      </c>
      <c r="BB55" s="76">
        <v>0.16600000000000001</v>
      </c>
      <c r="BC55" s="76">
        <v>0.13200000000000001</v>
      </c>
      <c r="BD55" s="76">
        <v>63.71</v>
      </c>
      <c r="BE55" s="76">
        <v>42.17</v>
      </c>
      <c r="BF55" s="76">
        <v>9.6</v>
      </c>
      <c r="BG55" s="76">
        <v>32.119999999999997</v>
      </c>
      <c r="BH55" s="76">
        <v>66.39</v>
      </c>
    </row>
    <row r="56" spans="1:60" x14ac:dyDescent="0.2">
      <c r="A56" s="71">
        <v>53</v>
      </c>
      <c r="B56" s="72">
        <v>285</v>
      </c>
      <c r="C56" s="73">
        <v>306.39999999999998</v>
      </c>
      <c r="D56" s="78">
        <v>203.6</v>
      </c>
      <c r="E56" s="78">
        <v>218.9</v>
      </c>
      <c r="F56" s="78">
        <v>229.2</v>
      </c>
      <c r="G56" s="78">
        <v>246.1</v>
      </c>
      <c r="H56" s="78">
        <v>270.8</v>
      </c>
      <c r="I56" s="78">
        <v>287.7</v>
      </c>
      <c r="J56" s="78">
        <v>309.10000000000002</v>
      </c>
      <c r="K56" s="78">
        <v>326</v>
      </c>
      <c r="L56" s="78">
        <v>272.5</v>
      </c>
      <c r="M56" s="78">
        <v>293</v>
      </c>
      <c r="N56" s="78">
        <v>199.1</v>
      </c>
      <c r="O56" s="73">
        <v>214</v>
      </c>
      <c r="P56" s="73">
        <v>391.4</v>
      </c>
      <c r="Q56" s="73">
        <v>411.7</v>
      </c>
      <c r="R56" s="73">
        <v>379.2</v>
      </c>
      <c r="S56" s="73">
        <v>398.6</v>
      </c>
      <c r="T56" s="73">
        <v>350.8</v>
      </c>
      <c r="U56" s="73">
        <v>368</v>
      </c>
      <c r="V56" s="73">
        <v>323.7</v>
      </c>
      <c r="W56" s="73">
        <v>338.9</v>
      </c>
      <c r="X56" s="73">
        <v>302.10000000000002</v>
      </c>
      <c r="Y56" s="73">
        <v>315.7</v>
      </c>
      <c r="Z56" s="73">
        <v>291.2</v>
      </c>
      <c r="AA56" s="73">
        <v>304</v>
      </c>
      <c r="AB56" s="74">
        <v>92.71</v>
      </c>
      <c r="AC56" s="75">
        <v>0.75</v>
      </c>
      <c r="AD56" s="76">
        <v>0.38500000000000001</v>
      </c>
      <c r="AE56" s="76">
        <v>14.7</v>
      </c>
      <c r="AF56" s="76">
        <v>4.2</v>
      </c>
      <c r="AG56" s="76">
        <v>20.71</v>
      </c>
      <c r="AH56" s="76">
        <v>31.07</v>
      </c>
      <c r="AI56" s="76">
        <v>13.82</v>
      </c>
      <c r="AJ56" s="76">
        <v>19.47</v>
      </c>
      <c r="AK56" s="76">
        <v>35.26</v>
      </c>
      <c r="AL56" s="76">
        <v>51.89</v>
      </c>
      <c r="AM56" s="76">
        <v>10.51</v>
      </c>
      <c r="AN56" s="77">
        <v>2.895</v>
      </c>
      <c r="AO56" s="77">
        <v>2.7010000000000001</v>
      </c>
      <c r="AP56" s="77">
        <v>1.7709999999999999</v>
      </c>
      <c r="AQ56" s="77">
        <v>0.81100000000000005</v>
      </c>
      <c r="AR56" s="77">
        <v>0.218</v>
      </c>
      <c r="AS56" s="77">
        <v>0.115</v>
      </c>
      <c r="AT56" s="77">
        <v>0.22600000000000001</v>
      </c>
      <c r="AU56" s="77">
        <v>0.218</v>
      </c>
      <c r="AV56" s="77">
        <v>2.33</v>
      </c>
      <c r="AW56" s="76">
        <v>0.85099999999999998</v>
      </c>
      <c r="AX56" s="76">
        <v>0.68799999999999994</v>
      </c>
      <c r="AY56" s="76">
        <v>0.47099999999999997</v>
      </c>
      <c r="AZ56" s="76">
        <v>0.3</v>
      </c>
      <c r="BA56" s="76">
        <v>0.23499999999999999</v>
      </c>
      <c r="BB56" s="76">
        <v>0.17</v>
      </c>
      <c r="BC56" s="76">
        <v>0.13600000000000001</v>
      </c>
      <c r="BD56" s="76">
        <v>65.290000000000006</v>
      </c>
      <c r="BE56" s="76">
        <v>43.21</v>
      </c>
      <c r="BF56" s="76">
        <v>9.6</v>
      </c>
      <c r="BG56" s="76">
        <v>32.119999999999997</v>
      </c>
      <c r="BH56" s="76">
        <v>66.39</v>
      </c>
    </row>
    <row r="57" spans="1:60" x14ac:dyDescent="0.2">
      <c r="A57" s="71">
        <v>54</v>
      </c>
      <c r="B57" s="72">
        <v>285</v>
      </c>
      <c r="C57" s="73">
        <v>306.39999999999998</v>
      </c>
      <c r="D57" s="78">
        <v>203.6</v>
      </c>
      <c r="E57" s="78">
        <v>218.9</v>
      </c>
      <c r="F57" s="78">
        <v>229.2</v>
      </c>
      <c r="G57" s="78">
        <v>246.1</v>
      </c>
      <c r="H57" s="78">
        <v>270.8</v>
      </c>
      <c r="I57" s="78">
        <v>287.7</v>
      </c>
      <c r="J57" s="78">
        <v>309.10000000000002</v>
      </c>
      <c r="K57" s="78">
        <v>326</v>
      </c>
      <c r="L57" s="78">
        <v>272.5</v>
      </c>
      <c r="M57" s="78">
        <v>293</v>
      </c>
      <c r="N57" s="78">
        <v>199.1</v>
      </c>
      <c r="O57" s="73">
        <v>214</v>
      </c>
      <c r="P57" s="73">
        <v>391.4</v>
      </c>
      <c r="Q57" s="73">
        <v>411.7</v>
      </c>
      <c r="R57" s="73">
        <v>379.2</v>
      </c>
      <c r="S57" s="73">
        <v>398.6</v>
      </c>
      <c r="T57" s="73">
        <v>350.8</v>
      </c>
      <c r="U57" s="73">
        <v>368</v>
      </c>
      <c r="V57" s="73">
        <v>323.7</v>
      </c>
      <c r="W57" s="73">
        <v>338.9</v>
      </c>
      <c r="X57" s="73">
        <v>302.10000000000002</v>
      </c>
      <c r="Y57" s="73">
        <v>315.7</v>
      </c>
      <c r="Z57" s="73">
        <v>291.2</v>
      </c>
      <c r="AA57" s="73">
        <v>304</v>
      </c>
      <c r="AB57" s="74">
        <v>93.44</v>
      </c>
      <c r="AC57" s="75">
        <v>0.75</v>
      </c>
      <c r="AD57" s="76">
        <v>0.39700000000000002</v>
      </c>
      <c r="AE57" s="76">
        <v>14.7</v>
      </c>
      <c r="AF57" s="76">
        <v>4.2</v>
      </c>
      <c r="AG57" s="76">
        <v>22.08</v>
      </c>
      <c r="AH57" s="76">
        <v>33.159999999999997</v>
      </c>
      <c r="AI57" s="76">
        <v>13.82</v>
      </c>
      <c r="AJ57" s="76">
        <v>19.47</v>
      </c>
      <c r="AK57" s="76">
        <v>35.26</v>
      </c>
      <c r="AL57" s="76">
        <v>51.89</v>
      </c>
      <c r="AM57" s="76">
        <v>10.51</v>
      </c>
      <c r="AN57" s="77">
        <v>3.032</v>
      </c>
      <c r="AO57" s="77">
        <v>2.8290000000000002</v>
      </c>
      <c r="AP57" s="77">
        <v>1.8560000000000001</v>
      </c>
      <c r="AQ57" s="77">
        <v>0.84899999999999998</v>
      </c>
      <c r="AR57" s="77">
        <v>0.22900000000000001</v>
      </c>
      <c r="AS57" s="77">
        <v>0.12</v>
      </c>
      <c r="AT57" s="77">
        <v>0.23699999999999999</v>
      </c>
      <c r="AU57" s="77">
        <v>0.22800000000000001</v>
      </c>
      <c r="AV57" s="77">
        <v>2.4550000000000001</v>
      </c>
      <c r="AW57" s="76">
        <v>0.879</v>
      </c>
      <c r="AX57" s="76">
        <v>0.71099999999999997</v>
      </c>
      <c r="AY57" s="76">
        <v>0.48699999999999999</v>
      </c>
      <c r="AZ57" s="76">
        <v>0.309</v>
      </c>
      <c r="BA57" s="76">
        <v>0.24199999999999999</v>
      </c>
      <c r="BB57" s="76">
        <v>0.17499999999999999</v>
      </c>
      <c r="BC57" s="76">
        <v>0.14000000000000001</v>
      </c>
      <c r="BD57" s="76">
        <v>66.94</v>
      </c>
      <c r="BE57" s="76">
        <v>44.3</v>
      </c>
      <c r="BF57" s="76">
        <v>9.6</v>
      </c>
      <c r="BG57" s="76">
        <v>32.119999999999997</v>
      </c>
      <c r="BH57" s="76">
        <v>66.39</v>
      </c>
    </row>
    <row r="58" spans="1:60" x14ac:dyDescent="0.2">
      <c r="A58" s="71">
        <v>55</v>
      </c>
      <c r="B58" s="72">
        <v>285</v>
      </c>
      <c r="C58" s="73">
        <v>306.39999999999998</v>
      </c>
      <c r="D58" s="78">
        <v>203.6</v>
      </c>
      <c r="E58" s="78">
        <v>218.9</v>
      </c>
      <c r="F58" s="78">
        <v>229.2</v>
      </c>
      <c r="G58" s="78">
        <v>246.1</v>
      </c>
      <c r="H58" s="78">
        <v>270.8</v>
      </c>
      <c r="I58" s="78">
        <v>287.7</v>
      </c>
      <c r="J58" s="78">
        <v>309.10000000000002</v>
      </c>
      <c r="K58" s="78">
        <v>326</v>
      </c>
      <c r="L58" s="78">
        <v>272.5</v>
      </c>
      <c r="M58" s="78">
        <v>293</v>
      </c>
      <c r="N58" s="78">
        <v>199.1</v>
      </c>
      <c r="O58" s="73">
        <v>214</v>
      </c>
      <c r="P58" s="73">
        <v>391.4</v>
      </c>
      <c r="Q58" s="73">
        <v>411.7</v>
      </c>
      <c r="R58" s="73">
        <v>379.2</v>
      </c>
      <c r="S58" s="73">
        <v>398.6</v>
      </c>
      <c r="T58" s="73">
        <v>350.8</v>
      </c>
      <c r="U58" s="73">
        <v>368</v>
      </c>
      <c r="V58" s="73">
        <v>323.7</v>
      </c>
      <c r="W58" s="73">
        <v>338.9</v>
      </c>
      <c r="X58" s="73">
        <v>302.10000000000002</v>
      </c>
      <c r="Y58" s="73">
        <v>315.7</v>
      </c>
      <c r="Z58" s="73">
        <v>291.2</v>
      </c>
      <c r="AA58" s="73">
        <v>304</v>
      </c>
      <c r="AB58" s="74">
        <v>94.12</v>
      </c>
      <c r="AC58" s="75">
        <v>0.75</v>
      </c>
      <c r="AD58" s="76">
        <v>0.40899999999999997</v>
      </c>
      <c r="AE58" s="76">
        <v>14.7</v>
      </c>
      <c r="AF58" s="76">
        <v>4.2</v>
      </c>
      <c r="AG58" s="76">
        <v>23.45</v>
      </c>
      <c r="AH58" s="76">
        <v>35.24</v>
      </c>
      <c r="AI58" s="76">
        <v>13.82</v>
      </c>
      <c r="AJ58" s="76">
        <v>19.47</v>
      </c>
      <c r="AK58" s="76">
        <v>35.26</v>
      </c>
      <c r="AL58" s="76">
        <v>51.89</v>
      </c>
      <c r="AM58" s="76">
        <v>10.51</v>
      </c>
      <c r="AN58" s="77">
        <v>3.177</v>
      </c>
      <c r="AO58" s="77">
        <v>2.9649999999999999</v>
      </c>
      <c r="AP58" s="77">
        <v>1.9450000000000001</v>
      </c>
      <c r="AQ58" s="77">
        <v>0.89</v>
      </c>
      <c r="AR58" s="77">
        <v>0.23899999999999999</v>
      </c>
      <c r="AS58" s="77">
        <v>0.126</v>
      </c>
      <c r="AT58" s="77">
        <v>0.248</v>
      </c>
      <c r="AU58" s="77">
        <v>0.23899999999999999</v>
      </c>
      <c r="AV58" s="77">
        <v>2.589</v>
      </c>
      <c r="AW58" s="76">
        <v>0.90700000000000003</v>
      </c>
      <c r="AX58" s="76">
        <v>0.73399999999999999</v>
      </c>
      <c r="AY58" s="76">
        <v>0.503</v>
      </c>
      <c r="AZ58" s="76">
        <v>0.318</v>
      </c>
      <c r="BA58" s="76">
        <v>0.249</v>
      </c>
      <c r="BB58" s="76">
        <v>0.18</v>
      </c>
      <c r="BC58" s="76">
        <v>0.14399999999999999</v>
      </c>
      <c r="BD58" s="76">
        <v>68.63</v>
      </c>
      <c r="BE58" s="76">
        <v>45.41</v>
      </c>
      <c r="BF58" s="76">
        <v>9.6</v>
      </c>
      <c r="BG58" s="76">
        <v>32.119999999999997</v>
      </c>
      <c r="BH58" s="76">
        <v>66.39</v>
      </c>
    </row>
    <row r="59" spans="1:60" x14ac:dyDescent="0.2">
      <c r="A59" s="71">
        <v>56</v>
      </c>
      <c r="B59" s="72">
        <v>285</v>
      </c>
      <c r="C59" s="73">
        <v>306.39999999999998</v>
      </c>
      <c r="D59" s="78">
        <v>203.6</v>
      </c>
      <c r="E59" s="78">
        <v>218.9</v>
      </c>
      <c r="F59" s="43">
        <v>229.2</v>
      </c>
      <c r="G59" s="43">
        <v>246.1</v>
      </c>
      <c r="H59" s="43">
        <v>270.8</v>
      </c>
      <c r="I59" s="43">
        <v>287.7</v>
      </c>
      <c r="J59" s="43">
        <v>309.10000000000002</v>
      </c>
      <c r="K59" s="43">
        <v>326</v>
      </c>
      <c r="L59" s="78">
        <v>272.5</v>
      </c>
      <c r="M59" s="78">
        <v>293</v>
      </c>
      <c r="N59" s="78">
        <v>199.1</v>
      </c>
      <c r="O59" s="73">
        <v>214</v>
      </c>
      <c r="P59" s="73">
        <v>447.8</v>
      </c>
      <c r="Q59" s="73">
        <v>470.5</v>
      </c>
      <c r="R59" s="73">
        <v>434.2</v>
      </c>
      <c r="S59" s="73">
        <v>455.8</v>
      </c>
      <c r="T59" s="73">
        <v>402.6</v>
      </c>
      <c r="U59" s="73">
        <v>421.8</v>
      </c>
      <c r="V59" s="73">
        <v>372.3</v>
      </c>
      <c r="W59" s="73">
        <v>389.3</v>
      </c>
      <c r="X59" s="73">
        <v>348.2</v>
      </c>
      <c r="Y59" s="73">
        <v>363.4</v>
      </c>
      <c r="Z59" s="73">
        <v>336.2</v>
      </c>
      <c r="AA59" s="73">
        <v>350.4</v>
      </c>
      <c r="AB59" s="74">
        <v>94.77</v>
      </c>
      <c r="AC59" s="75">
        <v>0.75</v>
      </c>
      <c r="AD59" s="76">
        <v>0.42199999999999999</v>
      </c>
      <c r="AE59" s="76">
        <v>14.7</v>
      </c>
      <c r="AF59" s="76">
        <v>4.2</v>
      </c>
      <c r="AG59" s="76">
        <v>24.83</v>
      </c>
      <c r="AH59" s="76">
        <v>37.32</v>
      </c>
      <c r="AI59" s="76">
        <v>13.82</v>
      </c>
      <c r="AJ59" s="76">
        <v>19.47</v>
      </c>
      <c r="AK59" s="76">
        <v>35.26</v>
      </c>
      <c r="AL59" s="76">
        <v>68.22</v>
      </c>
      <c r="AM59" s="76">
        <v>10.51</v>
      </c>
      <c r="AN59" s="77">
        <v>3.331</v>
      </c>
      <c r="AO59" s="77">
        <v>3.109</v>
      </c>
      <c r="AP59" s="77">
        <v>2.0390000000000001</v>
      </c>
      <c r="AQ59" s="77">
        <v>0.93300000000000005</v>
      </c>
      <c r="AR59" s="77">
        <v>0.251</v>
      </c>
      <c r="AS59" s="77">
        <v>0.13200000000000001</v>
      </c>
      <c r="AT59" s="77">
        <v>0.26100000000000001</v>
      </c>
      <c r="AU59" s="77">
        <v>0.251</v>
      </c>
      <c r="AV59" s="77">
        <v>2.7309999999999999</v>
      </c>
      <c r="AW59" s="76">
        <v>0.93500000000000005</v>
      </c>
      <c r="AX59" s="76">
        <v>0.75700000000000001</v>
      </c>
      <c r="AY59" s="76">
        <v>0.52</v>
      </c>
      <c r="AZ59" s="76">
        <v>0.32700000000000001</v>
      </c>
      <c r="BA59" s="76">
        <v>0.25600000000000001</v>
      </c>
      <c r="BB59" s="76">
        <v>0.184</v>
      </c>
      <c r="BC59" s="76">
        <v>0.14799999999999999</v>
      </c>
      <c r="BD59" s="76">
        <v>70.349999999999994</v>
      </c>
      <c r="BE59" s="76">
        <v>46.54</v>
      </c>
      <c r="BF59" s="76">
        <v>9.6</v>
      </c>
      <c r="BG59" s="76">
        <v>36.11</v>
      </c>
      <c r="BH59" s="76">
        <v>74.540000000000006</v>
      </c>
    </row>
    <row r="60" spans="1:60" x14ac:dyDescent="0.2">
      <c r="A60" s="71">
        <v>57</v>
      </c>
      <c r="B60" s="72">
        <v>285</v>
      </c>
      <c r="C60" s="73">
        <v>306.39999999999998</v>
      </c>
      <c r="D60" s="78">
        <v>203.6</v>
      </c>
      <c r="E60" s="78">
        <v>218.9</v>
      </c>
      <c r="F60" s="78">
        <v>229.2</v>
      </c>
      <c r="G60" s="78">
        <v>246.1</v>
      </c>
      <c r="H60" s="78">
        <v>270.8</v>
      </c>
      <c r="I60" s="78">
        <v>287.7</v>
      </c>
      <c r="J60" s="78">
        <v>309.10000000000002</v>
      </c>
      <c r="K60" s="78">
        <v>326</v>
      </c>
      <c r="L60" s="78">
        <v>272.5</v>
      </c>
      <c r="M60" s="78">
        <v>293</v>
      </c>
      <c r="N60" s="78">
        <v>199.1</v>
      </c>
      <c r="O60" s="73">
        <v>214</v>
      </c>
      <c r="P60" s="73">
        <v>447.8</v>
      </c>
      <c r="Q60" s="73">
        <v>470.5</v>
      </c>
      <c r="R60" s="73">
        <v>434.2</v>
      </c>
      <c r="S60" s="73">
        <v>455.8</v>
      </c>
      <c r="T60" s="73">
        <v>402.6</v>
      </c>
      <c r="U60" s="73">
        <v>421.8</v>
      </c>
      <c r="V60" s="73">
        <v>372.3</v>
      </c>
      <c r="W60" s="73">
        <v>389.3</v>
      </c>
      <c r="X60" s="73">
        <v>348.2</v>
      </c>
      <c r="Y60" s="73">
        <v>363.4</v>
      </c>
      <c r="Z60" s="73">
        <v>336.2</v>
      </c>
      <c r="AA60" s="73">
        <v>350.4</v>
      </c>
      <c r="AB60" s="74">
        <v>95.37</v>
      </c>
      <c r="AC60" s="75">
        <v>0.75</v>
      </c>
      <c r="AD60" s="76">
        <v>0.435</v>
      </c>
      <c r="AE60" s="76">
        <v>14.7</v>
      </c>
      <c r="AF60" s="76">
        <v>4.2</v>
      </c>
      <c r="AG60" s="76">
        <v>26.2</v>
      </c>
      <c r="AH60" s="76">
        <v>39.409999999999997</v>
      </c>
      <c r="AI60" s="76">
        <v>13.82</v>
      </c>
      <c r="AJ60" s="76">
        <v>19.47</v>
      </c>
      <c r="AK60" s="76">
        <v>35.26</v>
      </c>
      <c r="AL60" s="76">
        <v>68.22</v>
      </c>
      <c r="AM60" s="76">
        <v>10.51</v>
      </c>
      <c r="AN60" s="77">
        <v>3.4940000000000002</v>
      </c>
      <c r="AO60" s="77">
        <v>3.2610000000000001</v>
      </c>
      <c r="AP60" s="77">
        <v>2.1389999999999998</v>
      </c>
      <c r="AQ60" s="77">
        <v>0.97899999999999998</v>
      </c>
      <c r="AR60" s="77">
        <v>0.26300000000000001</v>
      </c>
      <c r="AS60" s="77">
        <v>0.13900000000000001</v>
      </c>
      <c r="AT60" s="77">
        <v>0.27400000000000002</v>
      </c>
      <c r="AU60" s="77">
        <v>0.26300000000000001</v>
      </c>
      <c r="AV60" s="77">
        <v>2.8849999999999998</v>
      </c>
      <c r="AW60" s="76">
        <v>0.96399999999999997</v>
      </c>
      <c r="AX60" s="76">
        <v>0.78100000000000003</v>
      </c>
      <c r="AY60" s="76">
        <v>0.53700000000000003</v>
      </c>
      <c r="AZ60" s="76">
        <v>0.33600000000000002</v>
      </c>
      <c r="BA60" s="76">
        <v>0.26300000000000001</v>
      </c>
      <c r="BB60" s="76">
        <v>0.189</v>
      </c>
      <c r="BC60" s="76">
        <v>0.151</v>
      </c>
      <c r="BD60" s="76">
        <v>72.11</v>
      </c>
      <c r="BE60" s="76">
        <v>47.7</v>
      </c>
      <c r="BF60" s="76">
        <v>9.6</v>
      </c>
      <c r="BG60" s="76">
        <v>36.11</v>
      </c>
      <c r="BH60" s="76">
        <v>74.540000000000006</v>
      </c>
    </row>
    <row r="61" spans="1:60" x14ac:dyDescent="0.2">
      <c r="A61" s="71">
        <v>58</v>
      </c>
      <c r="B61" s="72">
        <v>285</v>
      </c>
      <c r="C61" s="73">
        <v>306.39999999999998</v>
      </c>
      <c r="D61" s="78">
        <v>203.6</v>
      </c>
      <c r="E61" s="78">
        <v>218.9</v>
      </c>
      <c r="F61" s="78">
        <v>229.2</v>
      </c>
      <c r="G61" s="78">
        <v>246.1</v>
      </c>
      <c r="H61" s="78">
        <v>270.8</v>
      </c>
      <c r="I61" s="78">
        <v>287.7</v>
      </c>
      <c r="J61" s="78">
        <v>309.10000000000002</v>
      </c>
      <c r="K61" s="78">
        <v>326</v>
      </c>
      <c r="L61" s="78">
        <v>272.5</v>
      </c>
      <c r="M61" s="78">
        <v>293</v>
      </c>
      <c r="N61" s="78">
        <v>199.1</v>
      </c>
      <c r="O61" s="73">
        <v>214</v>
      </c>
      <c r="P61" s="73">
        <v>447.8</v>
      </c>
      <c r="Q61" s="73">
        <v>470.5</v>
      </c>
      <c r="R61" s="73">
        <v>434.2</v>
      </c>
      <c r="S61" s="73">
        <v>455.8</v>
      </c>
      <c r="T61" s="73">
        <v>402.6</v>
      </c>
      <c r="U61" s="73">
        <v>421.8</v>
      </c>
      <c r="V61" s="73">
        <v>372.3</v>
      </c>
      <c r="W61" s="73">
        <v>389.3</v>
      </c>
      <c r="X61" s="73">
        <v>348.2</v>
      </c>
      <c r="Y61" s="73">
        <v>363.4</v>
      </c>
      <c r="Z61" s="73">
        <v>336.2</v>
      </c>
      <c r="AA61" s="73">
        <v>350.4</v>
      </c>
      <c r="AB61" s="74">
        <v>95.94</v>
      </c>
      <c r="AC61" s="75">
        <v>0.75</v>
      </c>
      <c r="AD61" s="76">
        <v>0.44800000000000001</v>
      </c>
      <c r="AE61" s="76">
        <v>14.7</v>
      </c>
      <c r="AF61" s="76">
        <v>4.2</v>
      </c>
      <c r="AG61" s="76">
        <v>27.57</v>
      </c>
      <c r="AH61" s="76">
        <v>41.49</v>
      </c>
      <c r="AI61" s="76">
        <v>13.82</v>
      </c>
      <c r="AJ61" s="76">
        <v>19.47</v>
      </c>
      <c r="AK61" s="76">
        <v>35.26</v>
      </c>
      <c r="AL61" s="76">
        <v>68.22</v>
      </c>
      <c r="AM61" s="76">
        <v>10.51</v>
      </c>
      <c r="AN61" s="77">
        <v>3.6680000000000001</v>
      </c>
      <c r="AO61" s="77">
        <v>3.4220000000000002</v>
      </c>
      <c r="AP61" s="77">
        <v>2.2450000000000001</v>
      </c>
      <c r="AQ61" s="77">
        <v>1.0269999999999999</v>
      </c>
      <c r="AR61" s="77">
        <v>0.27600000000000002</v>
      </c>
      <c r="AS61" s="77">
        <v>0.14599999999999999</v>
      </c>
      <c r="AT61" s="77">
        <v>0.28799999999999998</v>
      </c>
      <c r="AU61" s="77">
        <v>0.27700000000000002</v>
      </c>
      <c r="AV61" s="77">
        <v>3.05</v>
      </c>
      <c r="AW61" s="76">
        <v>0.99399999999999999</v>
      </c>
      <c r="AX61" s="76">
        <v>0.80500000000000005</v>
      </c>
      <c r="AY61" s="76">
        <v>0.55400000000000005</v>
      </c>
      <c r="AZ61" s="76">
        <v>0.34599999999999997</v>
      </c>
      <c r="BA61" s="76">
        <v>0.27</v>
      </c>
      <c r="BB61" s="76">
        <v>0.193</v>
      </c>
      <c r="BC61" s="76">
        <v>0.155</v>
      </c>
      <c r="BD61" s="76">
        <v>73.92</v>
      </c>
      <c r="BE61" s="76">
        <v>48.89</v>
      </c>
      <c r="BF61" s="76">
        <v>9.6</v>
      </c>
      <c r="BG61" s="76">
        <v>36.11</v>
      </c>
      <c r="BH61" s="76">
        <v>74.540000000000006</v>
      </c>
    </row>
    <row r="62" spans="1:60" x14ac:dyDescent="0.2">
      <c r="A62" s="71">
        <v>59</v>
      </c>
      <c r="B62" s="72">
        <v>285</v>
      </c>
      <c r="C62" s="73">
        <v>306.39999999999998</v>
      </c>
      <c r="D62" s="78">
        <v>203.6</v>
      </c>
      <c r="E62" s="78">
        <v>218.9</v>
      </c>
      <c r="F62" s="78">
        <v>229.2</v>
      </c>
      <c r="G62" s="78">
        <v>246.1</v>
      </c>
      <c r="H62" s="78">
        <v>270.8</v>
      </c>
      <c r="I62" s="78">
        <v>287.7</v>
      </c>
      <c r="J62" s="78">
        <v>309.10000000000002</v>
      </c>
      <c r="K62" s="78">
        <v>326</v>
      </c>
      <c r="L62" s="78">
        <v>272.5</v>
      </c>
      <c r="M62" s="78">
        <v>293</v>
      </c>
      <c r="N62" s="78">
        <v>199.1</v>
      </c>
      <c r="O62" s="73">
        <v>214</v>
      </c>
      <c r="P62" s="73">
        <v>447.8</v>
      </c>
      <c r="Q62" s="73">
        <v>470.5</v>
      </c>
      <c r="R62" s="73">
        <v>434.2</v>
      </c>
      <c r="S62" s="73">
        <v>455.8</v>
      </c>
      <c r="T62" s="73">
        <v>402.6</v>
      </c>
      <c r="U62" s="73">
        <v>421.8</v>
      </c>
      <c r="V62" s="73">
        <v>372.3</v>
      </c>
      <c r="W62" s="73">
        <v>389.3</v>
      </c>
      <c r="X62" s="73">
        <v>348.2</v>
      </c>
      <c r="Y62" s="73">
        <v>363.4</v>
      </c>
      <c r="Z62" s="73">
        <v>336.2</v>
      </c>
      <c r="AA62" s="73">
        <v>350.4</v>
      </c>
      <c r="AB62" s="74">
        <v>96.46</v>
      </c>
      <c r="AC62" s="75">
        <v>0.75</v>
      </c>
      <c r="AD62" s="76">
        <v>0.46200000000000002</v>
      </c>
      <c r="AE62" s="76">
        <v>14.7</v>
      </c>
      <c r="AF62" s="76">
        <v>4.2</v>
      </c>
      <c r="AG62" s="76">
        <v>29.42</v>
      </c>
      <c r="AH62" s="76">
        <v>44.29</v>
      </c>
      <c r="AI62" s="76">
        <v>13.82</v>
      </c>
      <c r="AJ62" s="76">
        <v>19.47</v>
      </c>
      <c r="AK62" s="76">
        <v>35.26</v>
      </c>
      <c r="AL62" s="76">
        <v>68.22</v>
      </c>
      <c r="AM62" s="76">
        <v>10.51</v>
      </c>
      <c r="AN62" s="77">
        <v>3.8519999999999999</v>
      </c>
      <c r="AO62" s="77">
        <v>3.5950000000000002</v>
      </c>
      <c r="AP62" s="77">
        <v>2.3580000000000001</v>
      </c>
      <c r="AQ62" s="77">
        <v>1.079</v>
      </c>
      <c r="AR62" s="77">
        <v>0.28899999999999998</v>
      </c>
      <c r="AS62" s="77">
        <v>0.153</v>
      </c>
      <c r="AT62" s="77">
        <v>0.30199999999999999</v>
      </c>
      <c r="AU62" s="77">
        <v>0.29099999999999998</v>
      </c>
      <c r="AV62" s="77">
        <v>3.2280000000000002</v>
      </c>
      <c r="AW62" s="76">
        <v>1.0249999999999999</v>
      </c>
      <c r="AX62" s="76">
        <v>0.83099999999999996</v>
      </c>
      <c r="AY62" s="76">
        <v>0.57199999999999995</v>
      </c>
      <c r="AZ62" s="76">
        <v>0.35499999999999998</v>
      </c>
      <c r="BA62" s="76">
        <v>0.27600000000000002</v>
      </c>
      <c r="BB62" s="76">
        <v>0.19700000000000001</v>
      </c>
      <c r="BC62" s="76">
        <v>0.158</v>
      </c>
      <c r="BD62" s="76">
        <v>75.77</v>
      </c>
      <c r="BE62" s="76">
        <v>50.11</v>
      </c>
      <c r="BF62" s="76">
        <v>9.6</v>
      </c>
      <c r="BG62" s="76">
        <v>36.11</v>
      </c>
      <c r="BH62" s="76">
        <v>74.540000000000006</v>
      </c>
    </row>
    <row r="63" spans="1:60" x14ac:dyDescent="0.2">
      <c r="A63" s="71">
        <v>60</v>
      </c>
      <c r="B63" s="72">
        <v>285</v>
      </c>
      <c r="C63" s="73">
        <v>306.39999999999998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>
        <v>96.94</v>
      </c>
      <c r="AC63" s="75">
        <v>0.75</v>
      </c>
      <c r="AD63" s="76">
        <v>0.47699999999999998</v>
      </c>
      <c r="AE63" s="76">
        <v>14.7</v>
      </c>
      <c r="AF63" s="76">
        <v>4.2</v>
      </c>
      <c r="AG63" s="76">
        <v>31.26</v>
      </c>
      <c r="AH63" s="76">
        <v>47.08</v>
      </c>
      <c r="AI63" s="76">
        <v>13.82</v>
      </c>
      <c r="AJ63" s="76">
        <v>19.47</v>
      </c>
      <c r="AK63" s="76">
        <v>35.26</v>
      </c>
      <c r="AL63" s="76">
        <v>68.22</v>
      </c>
      <c r="AM63" s="76">
        <v>10.51</v>
      </c>
      <c r="AN63" s="77">
        <v>4.0490000000000004</v>
      </c>
      <c r="AO63" s="77">
        <v>3.778</v>
      </c>
      <c r="AP63" s="77">
        <v>2.4790000000000001</v>
      </c>
      <c r="AQ63" s="77">
        <v>1.135</v>
      </c>
      <c r="AR63" s="77">
        <v>0.30399999999999999</v>
      </c>
      <c r="AS63" s="77">
        <v>0.161</v>
      </c>
      <c r="AT63" s="77">
        <v>0.318</v>
      </c>
      <c r="AU63" s="77">
        <v>0.30599999999999999</v>
      </c>
      <c r="AV63" s="77">
        <v>3.4209999999999998</v>
      </c>
      <c r="AW63" s="76">
        <v>1.06</v>
      </c>
      <c r="AX63" s="76">
        <v>0.86</v>
      </c>
      <c r="AY63" s="76">
        <v>0.59199999999999997</v>
      </c>
      <c r="AZ63" s="76">
        <v>0.36499999999999999</v>
      </c>
      <c r="BA63" s="76">
        <v>0.28399999999999997</v>
      </c>
      <c r="BB63" s="76">
        <v>0.20200000000000001</v>
      </c>
      <c r="BC63" s="76">
        <v>0.16200000000000001</v>
      </c>
      <c r="BD63" s="76">
        <v>77.66</v>
      </c>
      <c r="BE63" s="76">
        <v>51.35</v>
      </c>
      <c r="BF63" s="76">
        <v>9.6</v>
      </c>
      <c r="BG63" s="76">
        <v>36.11</v>
      </c>
      <c r="BH63" s="76">
        <v>74.540000000000006</v>
      </c>
    </row>
    <row r="64" spans="1:60" x14ac:dyDescent="0.2">
      <c r="A64" s="71">
        <v>61</v>
      </c>
      <c r="B64" s="72">
        <v>285</v>
      </c>
      <c r="C64" s="73">
        <v>306.39999999999998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4">
        <v>97.38</v>
      </c>
      <c r="AC64" s="75">
        <v>0.75</v>
      </c>
      <c r="AD64" s="76">
        <v>0.49199999999999999</v>
      </c>
      <c r="AE64" s="76">
        <v>14.7</v>
      </c>
      <c r="AF64" s="76">
        <v>4.2</v>
      </c>
      <c r="AG64" s="76">
        <v>33.11</v>
      </c>
      <c r="AH64" s="76">
        <v>49.87</v>
      </c>
      <c r="AI64" s="76">
        <v>13.82</v>
      </c>
      <c r="AJ64" s="76">
        <v>19.47</v>
      </c>
      <c r="AK64" s="76">
        <v>35.26</v>
      </c>
      <c r="AL64" s="76">
        <v>68.22</v>
      </c>
      <c r="AM64" s="76">
        <v>10.51</v>
      </c>
      <c r="AN64" s="77">
        <v>4.26</v>
      </c>
      <c r="AO64" s="77">
        <v>3.9740000000000002</v>
      </c>
      <c r="AP64" s="77">
        <v>2.6080000000000001</v>
      </c>
      <c r="AQ64" s="77">
        <v>1.194</v>
      </c>
      <c r="AR64" s="77">
        <v>0.32</v>
      </c>
      <c r="AS64" s="77">
        <v>0.17</v>
      </c>
      <c r="AT64" s="77">
        <v>0.33500000000000002</v>
      </c>
      <c r="AU64" s="77">
        <v>0.32300000000000001</v>
      </c>
      <c r="AV64" s="77">
        <v>3.6309999999999998</v>
      </c>
      <c r="AW64" s="76">
        <v>1.099</v>
      </c>
      <c r="AX64" s="76">
        <v>0.89100000000000001</v>
      </c>
      <c r="AY64" s="76">
        <v>0.61399999999999999</v>
      </c>
      <c r="AZ64" s="76">
        <v>0.377</v>
      </c>
      <c r="BA64" s="76">
        <v>0.29299999999999998</v>
      </c>
      <c r="BB64" s="76">
        <v>0.20799999999999999</v>
      </c>
      <c r="BC64" s="76">
        <v>0.16600000000000001</v>
      </c>
      <c r="BD64" s="76">
        <v>79.569999999999993</v>
      </c>
      <c r="BE64" s="76">
        <v>52.61</v>
      </c>
      <c r="BF64" s="76">
        <v>9.6</v>
      </c>
      <c r="BG64" s="76">
        <v>40.14</v>
      </c>
      <c r="BH64" s="76">
        <v>82.8</v>
      </c>
    </row>
    <row r="65" spans="1:60" x14ac:dyDescent="0.2">
      <c r="A65" s="71">
        <v>62</v>
      </c>
      <c r="B65" s="72">
        <v>285</v>
      </c>
      <c r="C65" s="73">
        <v>306.39999999999998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4">
        <v>97.78</v>
      </c>
      <c r="AC65" s="75">
        <v>0.75</v>
      </c>
      <c r="AD65" s="76">
        <v>0.50800000000000001</v>
      </c>
      <c r="AE65" s="76">
        <v>14.7</v>
      </c>
      <c r="AF65" s="76">
        <v>4.2</v>
      </c>
      <c r="AG65" s="76">
        <v>34.96</v>
      </c>
      <c r="AH65" s="76">
        <v>52.66</v>
      </c>
      <c r="AI65" s="76">
        <v>13.82</v>
      </c>
      <c r="AJ65" s="76">
        <v>19.47</v>
      </c>
      <c r="AK65" s="76">
        <v>35.26</v>
      </c>
      <c r="AL65" s="76">
        <v>68.22</v>
      </c>
      <c r="AM65" s="76">
        <v>10.51</v>
      </c>
      <c r="AN65" s="77">
        <v>4.4850000000000003</v>
      </c>
      <c r="AO65" s="77">
        <v>4.1840000000000002</v>
      </c>
      <c r="AP65" s="77">
        <v>2.746</v>
      </c>
      <c r="AQ65" s="77">
        <v>1.2569999999999999</v>
      </c>
      <c r="AR65" s="77">
        <v>0.33600000000000002</v>
      </c>
      <c r="AS65" s="77">
        <v>0.17899999999999999</v>
      </c>
      <c r="AT65" s="77">
        <v>0.35399999999999998</v>
      </c>
      <c r="AU65" s="77">
        <v>0.34</v>
      </c>
      <c r="AV65" s="77">
        <v>3.8580000000000001</v>
      </c>
      <c r="AW65" s="76">
        <v>1.141</v>
      </c>
      <c r="AX65" s="76">
        <v>0.92600000000000005</v>
      </c>
      <c r="AY65" s="76">
        <v>0.63900000000000001</v>
      </c>
      <c r="AZ65" s="76">
        <v>0.39100000000000001</v>
      </c>
      <c r="BA65" s="76">
        <v>0.30299999999999999</v>
      </c>
      <c r="BB65" s="76">
        <v>0.215</v>
      </c>
      <c r="BC65" s="76">
        <v>0.17199999999999999</v>
      </c>
      <c r="BD65" s="76">
        <v>81.53</v>
      </c>
      <c r="BE65" s="76">
        <v>53.89</v>
      </c>
      <c r="BF65" s="76">
        <v>9.6</v>
      </c>
      <c r="BG65" s="76">
        <v>40.14</v>
      </c>
      <c r="BH65" s="76">
        <v>82.8</v>
      </c>
    </row>
    <row r="66" spans="1:60" x14ac:dyDescent="0.2">
      <c r="A66" s="71">
        <v>63</v>
      </c>
      <c r="B66" s="72">
        <v>285</v>
      </c>
      <c r="C66" s="73">
        <v>306.39999999999998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4">
        <v>98.12</v>
      </c>
      <c r="AC66" s="75">
        <v>0.75</v>
      </c>
      <c r="AD66" s="76">
        <v>0.52400000000000002</v>
      </c>
      <c r="AE66" s="76">
        <v>14.7</v>
      </c>
      <c r="AF66" s="76">
        <v>4.2</v>
      </c>
      <c r="AG66" s="76">
        <v>36.81</v>
      </c>
      <c r="AH66" s="76">
        <v>55.45</v>
      </c>
      <c r="AI66" s="76">
        <v>13.82</v>
      </c>
      <c r="AJ66" s="76">
        <v>19.47</v>
      </c>
      <c r="AK66" s="76">
        <v>35.26</v>
      </c>
      <c r="AL66" s="76">
        <v>68.22</v>
      </c>
      <c r="AM66" s="76">
        <v>10.51</v>
      </c>
      <c r="AN66" s="77">
        <v>4.726</v>
      </c>
      <c r="AO66" s="77">
        <v>4.4089999999999998</v>
      </c>
      <c r="AP66" s="77">
        <v>2.8940000000000001</v>
      </c>
      <c r="AQ66" s="77">
        <v>1.325</v>
      </c>
      <c r="AR66" s="77">
        <v>0.35499999999999998</v>
      </c>
      <c r="AS66" s="77">
        <v>0.189</v>
      </c>
      <c r="AT66" s="77">
        <v>0.373</v>
      </c>
      <c r="AU66" s="77">
        <v>0.35899999999999999</v>
      </c>
      <c r="AV66" s="77">
        <v>4.1079999999999997</v>
      </c>
      <c r="AW66" s="76">
        <v>1.1919999999999999</v>
      </c>
      <c r="AX66" s="76">
        <v>0.96699999999999997</v>
      </c>
      <c r="AY66" s="76">
        <v>0.66800000000000004</v>
      </c>
      <c r="AZ66" s="76">
        <v>0.40799999999999997</v>
      </c>
      <c r="BA66" s="76">
        <v>0.316</v>
      </c>
      <c r="BB66" s="76">
        <v>0.224</v>
      </c>
      <c r="BC66" s="76">
        <v>0.17899999999999999</v>
      </c>
      <c r="BD66" s="76">
        <v>83.52</v>
      </c>
      <c r="BE66" s="76">
        <v>55.2</v>
      </c>
      <c r="BF66" s="76">
        <v>9.6</v>
      </c>
      <c r="BG66" s="76">
        <v>40.14</v>
      </c>
      <c r="BH66" s="76">
        <v>82.8</v>
      </c>
    </row>
    <row r="67" spans="1:60" x14ac:dyDescent="0.2">
      <c r="A67" s="71">
        <v>64</v>
      </c>
      <c r="B67" s="72">
        <v>285</v>
      </c>
      <c r="C67" s="73">
        <v>306.39999999999998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4">
        <v>98.4</v>
      </c>
      <c r="AC67" s="75">
        <v>0.75</v>
      </c>
      <c r="AD67" s="76">
        <v>0.54100000000000004</v>
      </c>
      <c r="AE67" s="76">
        <v>14.7</v>
      </c>
      <c r="AF67" s="76">
        <v>4.2</v>
      </c>
      <c r="AG67" s="76">
        <v>39.119999999999997</v>
      </c>
      <c r="AH67" s="76">
        <v>58.95</v>
      </c>
      <c r="AI67" s="76">
        <v>13.82</v>
      </c>
      <c r="AJ67" s="76">
        <v>19.47</v>
      </c>
      <c r="AK67" s="76">
        <v>35.26</v>
      </c>
      <c r="AL67" s="76">
        <v>68.22</v>
      </c>
      <c r="AM67" s="76">
        <v>10.51</v>
      </c>
      <c r="AN67" s="77">
        <v>4.9850000000000003</v>
      </c>
      <c r="AO67" s="77">
        <v>4.6500000000000004</v>
      </c>
      <c r="AP67" s="77">
        <v>3.0529999999999999</v>
      </c>
      <c r="AQ67" s="77">
        <v>1.399</v>
      </c>
      <c r="AR67" s="77">
        <v>0.374</v>
      </c>
      <c r="AS67" s="77">
        <v>0.2</v>
      </c>
      <c r="AT67" s="77">
        <v>0.39500000000000002</v>
      </c>
      <c r="AU67" s="77">
        <v>0.38</v>
      </c>
      <c r="AV67" s="77">
        <v>4.38</v>
      </c>
      <c r="AW67" s="76">
        <v>1.256</v>
      </c>
      <c r="AX67" s="76">
        <v>1.0189999999999999</v>
      </c>
      <c r="AY67" s="76">
        <v>0.70399999999999996</v>
      </c>
      <c r="AZ67" s="76">
        <v>0.43</v>
      </c>
      <c r="BA67" s="76">
        <v>0.33300000000000002</v>
      </c>
      <c r="BB67" s="76">
        <v>0.23599999999999999</v>
      </c>
      <c r="BC67" s="76">
        <v>0.188</v>
      </c>
      <c r="BD67" s="76">
        <v>85.55</v>
      </c>
      <c r="BE67" s="76">
        <v>56.54</v>
      </c>
      <c r="BF67" s="76">
        <v>9.6</v>
      </c>
      <c r="BG67" s="76">
        <v>40.14</v>
      </c>
      <c r="BH67" s="76">
        <v>82.8</v>
      </c>
    </row>
    <row r="68" spans="1:60" x14ac:dyDescent="0.2">
      <c r="A68" s="71">
        <v>65</v>
      </c>
      <c r="B68" s="72">
        <v>285</v>
      </c>
      <c r="C68" s="73">
        <v>306.39999999999998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4">
        <v>95.02</v>
      </c>
      <c r="AC68" s="75">
        <v>0.75</v>
      </c>
      <c r="AD68" s="76">
        <v>0.54500000000000004</v>
      </c>
      <c r="AE68" s="76">
        <v>21.7</v>
      </c>
      <c r="AF68" s="76">
        <v>4.2</v>
      </c>
      <c r="AG68" s="76">
        <v>38.51</v>
      </c>
      <c r="AH68" s="76">
        <v>58.03</v>
      </c>
      <c r="AI68" s="76">
        <v>15.69</v>
      </c>
      <c r="AJ68" s="76">
        <v>21.76</v>
      </c>
      <c r="AK68" s="76">
        <v>45.69</v>
      </c>
      <c r="AL68" s="76">
        <v>66.209999999999994</v>
      </c>
      <c r="AM68" s="76">
        <v>7.04</v>
      </c>
      <c r="AN68" s="77">
        <v>5.14</v>
      </c>
      <c r="AO68" s="77">
        <v>4.7949999999999999</v>
      </c>
      <c r="AP68" s="77">
        <v>3.149</v>
      </c>
      <c r="AQ68" s="77">
        <v>1.4430000000000001</v>
      </c>
      <c r="AR68" s="77">
        <v>0.38600000000000001</v>
      </c>
      <c r="AS68" s="77">
        <v>0.20699999999999999</v>
      </c>
      <c r="AT68" s="77">
        <v>0.40799999999999997</v>
      </c>
      <c r="AU68" s="77">
        <v>0.39300000000000002</v>
      </c>
      <c r="AV68" s="77">
        <v>4.5679999999999996</v>
      </c>
      <c r="AW68" s="76">
        <v>1.27</v>
      </c>
      <c r="AX68" s="76">
        <v>1.032</v>
      </c>
      <c r="AY68" s="76">
        <v>0.71399999999999997</v>
      </c>
      <c r="AZ68" s="76">
        <v>0.437</v>
      </c>
      <c r="BA68" s="76">
        <v>0.33900000000000002</v>
      </c>
      <c r="BB68" s="76">
        <v>0.24</v>
      </c>
      <c r="BC68" s="76">
        <v>0.192</v>
      </c>
      <c r="BD68" s="76">
        <v>86.37</v>
      </c>
      <c r="BE68" s="76">
        <v>57.07</v>
      </c>
      <c r="BF68" s="76">
        <v>9.6</v>
      </c>
      <c r="BG68" s="76">
        <v>41.94</v>
      </c>
      <c r="BH68" s="76">
        <v>86.38</v>
      </c>
    </row>
    <row r="69" spans="1:60" x14ac:dyDescent="0.2">
      <c r="A69" s="71">
        <v>66</v>
      </c>
      <c r="B69" s="72">
        <v>285</v>
      </c>
      <c r="C69" s="73">
        <v>306.39999999999998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4">
        <v>95.24</v>
      </c>
      <c r="AC69" s="75">
        <v>3</v>
      </c>
      <c r="AD69" s="76">
        <v>0.56100000000000005</v>
      </c>
      <c r="AE69" s="76">
        <v>21.7</v>
      </c>
      <c r="AF69" s="76">
        <v>4.2</v>
      </c>
      <c r="AG69" s="76">
        <v>38.51</v>
      </c>
      <c r="AH69" s="76">
        <v>58.03</v>
      </c>
      <c r="AI69" s="76">
        <v>15.69</v>
      </c>
      <c r="AJ69" s="76">
        <v>21.76</v>
      </c>
      <c r="AK69" s="76">
        <v>45.69</v>
      </c>
      <c r="AL69" s="76">
        <v>66.209999999999994</v>
      </c>
      <c r="AM69" s="76">
        <v>7.04</v>
      </c>
      <c r="AN69" s="77">
        <v>5.4329999999999998</v>
      </c>
      <c r="AO69" s="77">
        <v>5.0679999999999996</v>
      </c>
      <c r="AP69" s="77">
        <v>3.3290000000000002</v>
      </c>
      <c r="AQ69" s="77">
        <v>1.526</v>
      </c>
      <c r="AR69" s="77">
        <v>0.40799999999999997</v>
      </c>
      <c r="AS69" s="77">
        <v>0.219</v>
      </c>
      <c r="AT69" s="77">
        <v>0.432</v>
      </c>
      <c r="AU69" s="77">
        <v>0.41599999999999998</v>
      </c>
      <c r="AV69" s="77">
        <v>4.8879999999999999</v>
      </c>
      <c r="AW69" s="76">
        <v>1.3049999999999999</v>
      </c>
      <c r="AX69" s="76">
        <v>1.0609999999999999</v>
      </c>
      <c r="AY69" s="76">
        <v>0.73499999999999999</v>
      </c>
      <c r="AZ69" s="76">
        <v>0.44900000000000001</v>
      </c>
      <c r="BA69" s="76">
        <v>0.34799999999999998</v>
      </c>
      <c r="BB69" s="76">
        <v>0.246</v>
      </c>
      <c r="BC69" s="76">
        <v>0.19700000000000001</v>
      </c>
      <c r="BD69" s="76">
        <v>88.46</v>
      </c>
      <c r="BE69" s="76">
        <v>58.44</v>
      </c>
      <c r="BF69" s="76">
        <v>9.6</v>
      </c>
      <c r="BG69" s="76">
        <v>41.94</v>
      </c>
      <c r="BH69" s="76">
        <v>86.38</v>
      </c>
    </row>
    <row r="70" spans="1:60" x14ac:dyDescent="0.2">
      <c r="A70" s="71">
        <v>67</v>
      </c>
      <c r="B70" s="72">
        <v>285</v>
      </c>
      <c r="C70" s="73">
        <v>306.39999999999998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4">
        <v>95.42</v>
      </c>
      <c r="AC70" s="75">
        <v>3</v>
      </c>
      <c r="AD70" s="76">
        <v>0.57799999999999996</v>
      </c>
      <c r="AE70" s="76">
        <v>21.7</v>
      </c>
      <c r="AF70" s="76">
        <v>4.2</v>
      </c>
      <c r="AG70" s="76">
        <v>38.51</v>
      </c>
      <c r="AH70" s="76">
        <v>58.03</v>
      </c>
      <c r="AI70" s="76">
        <v>15.69</v>
      </c>
      <c r="AJ70" s="76">
        <v>21.76</v>
      </c>
      <c r="AK70" s="76">
        <v>45.69</v>
      </c>
      <c r="AL70" s="76">
        <v>66.209999999999994</v>
      </c>
      <c r="AM70" s="76">
        <v>7.04</v>
      </c>
      <c r="AN70" s="77">
        <v>5.7469999999999999</v>
      </c>
      <c r="AO70" s="77">
        <v>5.3609999999999998</v>
      </c>
      <c r="AP70" s="77">
        <v>3.5230000000000001</v>
      </c>
      <c r="AQ70" s="77">
        <v>1.615</v>
      </c>
      <c r="AR70" s="77">
        <v>0.432</v>
      </c>
      <c r="AS70" s="77">
        <v>0.23200000000000001</v>
      </c>
      <c r="AT70" s="77">
        <v>0.45900000000000002</v>
      </c>
      <c r="AU70" s="77">
        <v>0.442</v>
      </c>
      <c r="AV70" s="77">
        <v>5.2409999999999997</v>
      </c>
      <c r="AW70" s="76">
        <v>1.3049999999999999</v>
      </c>
      <c r="AX70" s="76">
        <v>1.0609999999999999</v>
      </c>
      <c r="AY70" s="76">
        <v>0.73499999999999999</v>
      </c>
      <c r="AZ70" s="76">
        <v>0.44900000000000001</v>
      </c>
      <c r="BA70" s="76">
        <v>0.34799999999999998</v>
      </c>
      <c r="BB70" s="76">
        <v>0.246</v>
      </c>
      <c r="BC70" s="76">
        <v>0.19700000000000001</v>
      </c>
      <c r="BD70" s="76">
        <v>90.58</v>
      </c>
      <c r="BE70" s="76">
        <v>59.83</v>
      </c>
      <c r="BF70" s="76">
        <v>9.6</v>
      </c>
      <c r="BG70" s="76">
        <v>41.94</v>
      </c>
      <c r="BH70" s="76">
        <v>86.38</v>
      </c>
    </row>
    <row r="71" spans="1:60" x14ac:dyDescent="0.2">
      <c r="A71" s="71">
        <v>68</v>
      </c>
      <c r="B71" s="72">
        <v>285</v>
      </c>
      <c r="C71" s="73">
        <v>306.39999999999998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4">
        <v>95.55</v>
      </c>
      <c r="AC71" s="75">
        <v>3</v>
      </c>
      <c r="AD71" s="76">
        <v>0.59599999999999997</v>
      </c>
      <c r="AE71" s="76">
        <v>21.7</v>
      </c>
      <c r="AF71" s="76">
        <v>4.2</v>
      </c>
      <c r="AG71" s="76">
        <v>40.26</v>
      </c>
      <c r="AH71" s="76">
        <v>60.73</v>
      </c>
      <c r="AI71" s="76">
        <v>15.69</v>
      </c>
      <c r="AJ71" s="76">
        <v>21.76</v>
      </c>
      <c r="AK71" s="76">
        <v>45.69</v>
      </c>
      <c r="AL71" s="76">
        <v>66.209999999999994</v>
      </c>
      <c r="AM71" s="76">
        <v>7.04</v>
      </c>
      <c r="AN71" s="77">
        <v>6.0869999999999997</v>
      </c>
      <c r="AO71" s="77">
        <v>5.6779999999999999</v>
      </c>
      <c r="AP71" s="77">
        <v>3.7330000000000001</v>
      </c>
      <c r="AQ71" s="77">
        <v>1.712</v>
      </c>
      <c r="AR71" s="77">
        <v>0.45800000000000002</v>
      </c>
      <c r="AS71" s="77">
        <v>0.247</v>
      </c>
      <c r="AT71" s="77">
        <v>0.48799999999999999</v>
      </c>
      <c r="AU71" s="77">
        <v>0.46899999999999997</v>
      </c>
      <c r="AV71" s="77">
        <v>5.63</v>
      </c>
      <c r="AW71" s="76">
        <v>1.341</v>
      </c>
      <c r="AX71" s="76">
        <v>1.0900000000000001</v>
      </c>
      <c r="AY71" s="76">
        <v>0.755</v>
      </c>
      <c r="AZ71" s="76">
        <v>0.46200000000000002</v>
      </c>
      <c r="BA71" s="76">
        <v>0.35799999999999998</v>
      </c>
      <c r="BB71" s="76">
        <v>0.253</v>
      </c>
      <c r="BC71" s="76">
        <v>0.20300000000000001</v>
      </c>
      <c r="BD71" s="76">
        <v>92.73</v>
      </c>
      <c r="BE71" s="76">
        <v>61.25</v>
      </c>
      <c r="BF71" s="76">
        <v>9.6</v>
      </c>
      <c r="BG71" s="76">
        <v>41.94</v>
      </c>
      <c r="BH71" s="76">
        <v>86.38</v>
      </c>
    </row>
    <row r="72" spans="1:60" x14ac:dyDescent="0.2">
      <c r="A72" s="71">
        <v>69</v>
      </c>
      <c r="B72" s="72">
        <v>285</v>
      </c>
      <c r="C72" s="73">
        <v>306.39999999999998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4">
        <v>95.64</v>
      </c>
      <c r="AC72" s="75">
        <v>3</v>
      </c>
      <c r="AD72" s="76">
        <v>0.61299999999999999</v>
      </c>
      <c r="AE72" s="76">
        <v>21.7</v>
      </c>
      <c r="AF72" s="76">
        <v>4.2</v>
      </c>
      <c r="AG72" s="76">
        <v>42.7</v>
      </c>
      <c r="AH72" s="76">
        <v>64.77</v>
      </c>
      <c r="AI72" s="76">
        <v>15.69</v>
      </c>
      <c r="AJ72" s="76">
        <v>21.76</v>
      </c>
      <c r="AK72" s="76">
        <v>45.69</v>
      </c>
      <c r="AL72" s="76">
        <v>66.209999999999994</v>
      </c>
      <c r="AM72" s="76">
        <v>7.04</v>
      </c>
      <c r="AN72" s="77">
        <v>6.4550000000000001</v>
      </c>
      <c r="AO72" s="77">
        <v>6.0209999999999999</v>
      </c>
      <c r="AP72" s="77">
        <v>3.96</v>
      </c>
      <c r="AQ72" s="77">
        <v>1.8169999999999999</v>
      </c>
      <c r="AR72" s="77">
        <v>0.48599999999999999</v>
      </c>
      <c r="AS72" s="77">
        <v>0.26300000000000001</v>
      </c>
      <c r="AT72" s="77">
        <v>0.51900000000000002</v>
      </c>
      <c r="AU72" s="77">
        <v>0.5</v>
      </c>
      <c r="AV72" s="77">
        <v>6.0620000000000003</v>
      </c>
      <c r="AW72" s="76">
        <v>1.341</v>
      </c>
      <c r="AX72" s="76">
        <v>1.0900000000000001</v>
      </c>
      <c r="AY72" s="76">
        <v>0.755</v>
      </c>
      <c r="AZ72" s="76">
        <v>0.46200000000000002</v>
      </c>
      <c r="BA72" s="76">
        <v>0.35799999999999998</v>
      </c>
      <c r="BB72" s="76">
        <v>0.253</v>
      </c>
      <c r="BC72" s="76">
        <v>0.20300000000000001</v>
      </c>
      <c r="BD72" s="76">
        <v>94.93</v>
      </c>
      <c r="BE72" s="76">
        <v>62.69</v>
      </c>
      <c r="BF72" s="76">
        <v>9.6</v>
      </c>
      <c r="BG72" s="76">
        <v>41.94</v>
      </c>
      <c r="BH72" s="76">
        <v>86.38</v>
      </c>
    </row>
    <row r="73" spans="1:60" x14ac:dyDescent="0.2">
      <c r="A73" s="71">
        <v>70</v>
      </c>
      <c r="B73" s="72">
        <v>285</v>
      </c>
      <c r="C73" s="73">
        <v>306.39999999999998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4">
        <v>95.71</v>
      </c>
      <c r="AC73" s="75">
        <v>3</v>
      </c>
      <c r="AD73" s="76">
        <v>0.63</v>
      </c>
      <c r="AE73" s="76">
        <v>21.7</v>
      </c>
      <c r="AF73" s="76">
        <v>4.2</v>
      </c>
      <c r="AG73" s="76">
        <v>45.15</v>
      </c>
      <c r="AH73" s="76">
        <v>68.8</v>
      </c>
      <c r="AI73" s="76">
        <v>15.69</v>
      </c>
      <c r="AJ73" s="76">
        <v>21.76</v>
      </c>
      <c r="AK73" s="76">
        <v>45.69</v>
      </c>
      <c r="AL73" s="76">
        <v>66.209999999999994</v>
      </c>
      <c r="AM73" s="76">
        <v>7.04</v>
      </c>
      <c r="AN73" s="77">
        <v>6.8529999999999998</v>
      </c>
      <c r="AO73" s="77">
        <v>6.3920000000000003</v>
      </c>
      <c r="AP73" s="77">
        <v>4.2060000000000004</v>
      </c>
      <c r="AQ73" s="77">
        <v>1.931</v>
      </c>
      <c r="AR73" s="77">
        <v>0.51600000000000001</v>
      </c>
      <c r="AS73" s="77">
        <v>0.28000000000000003</v>
      </c>
      <c r="AT73" s="77">
        <v>0.55300000000000005</v>
      </c>
      <c r="AU73" s="77">
        <v>0.53300000000000003</v>
      </c>
      <c r="AV73" s="77">
        <v>6.5430000000000001</v>
      </c>
      <c r="AW73" s="76">
        <v>1.3759999999999999</v>
      </c>
      <c r="AX73" s="76">
        <v>1.119</v>
      </c>
      <c r="AY73" s="76">
        <v>0.77500000000000002</v>
      </c>
      <c r="AZ73" s="76">
        <v>0.47399999999999998</v>
      </c>
      <c r="BA73" s="76">
        <v>0.36699999999999999</v>
      </c>
      <c r="BB73" s="76">
        <v>0.26</v>
      </c>
      <c r="BC73" s="76">
        <v>0.20799999999999999</v>
      </c>
      <c r="BD73" s="76">
        <v>97.12</v>
      </c>
      <c r="BE73" s="76">
        <v>64.14</v>
      </c>
      <c r="BF73" s="76">
        <v>9.6</v>
      </c>
      <c r="BG73" s="76">
        <v>41.94</v>
      </c>
      <c r="BH73" s="76">
        <v>86.38</v>
      </c>
    </row>
    <row r="74" spans="1:60" x14ac:dyDescent="0.2">
      <c r="A74" s="71">
        <v>71</v>
      </c>
      <c r="B74" s="72">
        <v>285</v>
      </c>
      <c r="C74" s="73">
        <v>306.39999999999998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4">
        <v>95.77</v>
      </c>
      <c r="AC74" s="75">
        <v>3</v>
      </c>
      <c r="AD74" s="76">
        <v>0.64700000000000002</v>
      </c>
      <c r="AE74" s="76">
        <v>21.7</v>
      </c>
      <c r="AF74" s="76">
        <v>4.2</v>
      </c>
      <c r="AG74" s="76">
        <v>47.59</v>
      </c>
      <c r="AH74" s="76">
        <v>72.84</v>
      </c>
      <c r="AI74" s="76">
        <v>15.69</v>
      </c>
      <c r="AJ74" s="76">
        <v>21.76</v>
      </c>
      <c r="AK74" s="76">
        <v>45.69</v>
      </c>
      <c r="AL74" s="76">
        <v>66.209999999999994</v>
      </c>
      <c r="AM74" s="76">
        <v>7.04</v>
      </c>
      <c r="AN74" s="77">
        <v>7.2850000000000001</v>
      </c>
      <c r="AO74" s="77">
        <v>6.7939999999999996</v>
      </c>
      <c r="AP74" s="77">
        <v>4.4740000000000002</v>
      </c>
      <c r="AQ74" s="77">
        <v>2.0550000000000002</v>
      </c>
      <c r="AR74" s="77">
        <v>0.55000000000000004</v>
      </c>
      <c r="AS74" s="77">
        <v>0.3</v>
      </c>
      <c r="AT74" s="77">
        <v>0.59099999999999997</v>
      </c>
      <c r="AU74" s="77">
        <v>0.56899999999999995</v>
      </c>
      <c r="AV74" s="77">
        <v>7.0780000000000003</v>
      </c>
      <c r="AW74" s="76">
        <v>1.3759999999999999</v>
      </c>
      <c r="AX74" s="76">
        <v>1.119</v>
      </c>
      <c r="AY74" s="76">
        <v>0.77500000000000002</v>
      </c>
      <c r="AZ74" s="76">
        <v>0.47399999999999998</v>
      </c>
      <c r="BA74" s="76">
        <v>0.36699999999999999</v>
      </c>
      <c r="BB74" s="76">
        <v>0.26</v>
      </c>
      <c r="BC74" s="76">
        <v>0.20799999999999999</v>
      </c>
      <c r="BD74" s="76">
        <v>99.31</v>
      </c>
      <c r="BE74" s="76">
        <v>65.599999999999994</v>
      </c>
      <c r="BF74" s="76">
        <v>9.6</v>
      </c>
      <c r="BG74" s="76">
        <v>41.94</v>
      </c>
      <c r="BH74" s="76">
        <v>86.38</v>
      </c>
    </row>
    <row r="75" spans="1:60" x14ac:dyDescent="0.2">
      <c r="A75" s="71">
        <v>72</v>
      </c>
      <c r="B75" s="72">
        <v>285</v>
      </c>
      <c r="C75" s="73">
        <v>306.39999999999998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4">
        <v>95.81</v>
      </c>
      <c r="AC75" s="75">
        <v>3</v>
      </c>
      <c r="AD75" s="76">
        <v>0.66500000000000004</v>
      </c>
      <c r="AE75" s="76">
        <v>21.7</v>
      </c>
      <c r="AF75" s="76">
        <v>4.2</v>
      </c>
      <c r="AG75" s="76">
        <v>50.03</v>
      </c>
      <c r="AH75" s="76">
        <v>76.88</v>
      </c>
      <c r="AI75" s="76">
        <v>15.69</v>
      </c>
      <c r="AJ75" s="76">
        <v>21.76</v>
      </c>
      <c r="AK75" s="76">
        <v>45.69</v>
      </c>
      <c r="AL75" s="76">
        <v>66.209999999999994</v>
      </c>
      <c r="AM75" s="76">
        <v>7.04</v>
      </c>
      <c r="AN75" s="77">
        <v>7.7549999999999999</v>
      </c>
      <c r="AO75" s="77">
        <v>7.2329999999999997</v>
      </c>
      <c r="AP75" s="77">
        <v>4.766</v>
      </c>
      <c r="AQ75" s="77">
        <v>2.1909999999999998</v>
      </c>
      <c r="AR75" s="77">
        <v>0.58699999999999997</v>
      </c>
      <c r="AS75" s="77">
        <v>0.32100000000000001</v>
      </c>
      <c r="AT75" s="77">
        <v>0.63200000000000001</v>
      </c>
      <c r="AU75" s="77">
        <v>0.60899999999999999</v>
      </c>
      <c r="AV75" s="77">
        <v>7.6769999999999996</v>
      </c>
      <c r="AW75" s="76">
        <v>1.4119999999999999</v>
      </c>
      <c r="AX75" s="76">
        <v>1.1479999999999999</v>
      </c>
      <c r="AY75" s="76">
        <v>0.79500000000000004</v>
      </c>
      <c r="AZ75" s="76">
        <v>0.48699999999999999</v>
      </c>
      <c r="BA75" s="76">
        <v>0.377</v>
      </c>
      <c r="BB75" s="76">
        <v>0.26700000000000002</v>
      </c>
      <c r="BC75" s="76">
        <v>0.214</v>
      </c>
      <c r="BD75" s="76">
        <v>101.49</v>
      </c>
      <c r="BE75" s="76">
        <v>67.069999999999993</v>
      </c>
      <c r="BF75" s="76">
        <v>9.6</v>
      </c>
      <c r="BG75" s="76">
        <v>41.94</v>
      </c>
      <c r="BH75" s="76">
        <v>86.38</v>
      </c>
    </row>
    <row r="76" spans="1:60" x14ac:dyDescent="0.2">
      <c r="A76" s="71">
        <v>73</v>
      </c>
      <c r="B76" s="72">
        <v>285</v>
      </c>
      <c r="C76" s="73">
        <v>306.39999999999998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4">
        <v>95.83</v>
      </c>
      <c r="AC76" s="75">
        <v>3</v>
      </c>
      <c r="AD76" s="76">
        <v>0.68200000000000005</v>
      </c>
      <c r="AE76" s="76">
        <v>21.7</v>
      </c>
      <c r="AF76" s="76">
        <v>4.2</v>
      </c>
      <c r="AG76" s="76">
        <v>52.47</v>
      </c>
      <c r="AH76" s="76">
        <v>80.92</v>
      </c>
      <c r="AI76" s="76">
        <v>15.69</v>
      </c>
      <c r="AJ76" s="76">
        <v>21.76</v>
      </c>
      <c r="AK76" s="76">
        <v>45.69</v>
      </c>
      <c r="AL76" s="76">
        <v>66.209999999999994</v>
      </c>
      <c r="AM76" s="76">
        <v>7.04</v>
      </c>
      <c r="AN76" s="77">
        <v>8.2680000000000007</v>
      </c>
      <c r="AO76" s="77">
        <v>7.7110000000000003</v>
      </c>
      <c r="AP76" s="77">
        <v>5.0839999999999996</v>
      </c>
      <c r="AQ76" s="77">
        <v>2.339</v>
      </c>
      <c r="AR76" s="77">
        <v>0.627</v>
      </c>
      <c r="AS76" s="77">
        <v>0.34399999999999997</v>
      </c>
      <c r="AT76" s="77">
        <v>0.67700000000000005</v>
      </c>
      <c r="AU76" s="77">
        <v>0.65300000000000002</v>
      </c>
      <c r="AV76" s="77">
        <v>8.3420000000000005</v>
      </c>
      <c r="AW76" s="76">
        <v>1.4119999999999999</v>
      </c>
      <c r="AX76" s="76">
        <v>1.1479999999999999</v>
      </c>
      <c r="AY76" s="76">
        <v>0.79500000000000004</v>
      </c>
      <c r="AZ76" s="76">
        <v>0.48699999999999999</v>
      </c>
      <c r="BA76" s="76">
        <v>0.377</v>
      </c>
      <c r="BB76" s="76">
        <v>0.26700000000000002</v>
      </c>
      <c r="BC76" s="76">
        <v>0.214</v>
      </c>
      <c r="BD76" s="76">
        <v>103.66</v>
      </c>
      <c r="BE76" s="76">
        <v>68.56</v>
      </c>
      <c r="BF76" s="76">
        <v>9.6</v>
      </c>
      <c r="BG76" s="76">
        <v>41.94</v>
      </c>
      <c r="BH76" s="76">
        <v>86.38</v>
      </c>
    </row>
    <row r="77" spans="1:60" x14ac:dyDescent="0.2">
      <c r="A77" s="71">
        <v>74</v>
      </c>
      <c r="B77" s="72">
        <v>285</v>
      </c>
      <c r="C77" s="73">
        <v>306.39999999999998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4">
        <v>95.04</v>
      </c>
      <c r="AC77" s="75">
        <v>3</v>
      </c>
      <c r="AD77" s="76">
        <v>0.69899999999999995</v>
      </c>
      <c r="AE77" s="76">
        <v>21.7</v>
      </c>
      <c r="AF77" s="76">
        <v>4.2</v>
      </c>
      <c r="AG77" s="76">
        <v>55.17</v>
      </c>
      <c r="AH77" s="76">
        <v>84.97</v>
      </c>
      <c r="AI77" s="76">
        <v>15.69</v>
      </c>
      <c r="AJ77" s="76">
        <v>21.76</v>
      </c>
      <c r="AK77" s="76">
        <v>45.69</v>
      </c>
      <c r="AL77" s="76">
        <v>66.209999999999994</v>
      </c>
      <c r="AM77" s="76">
        <v>7.04</v>
      </c>
      <c r="AN77" s="77">
        <v>8.827</v>
      </c>
      <c r="AO77" s="77">
        <v>8.2330000000000005</v>
      </c>
      <c r="AP77" s="77">
        <v>5.4320000000000004</v>
      </c>
      <c r="AQ77" s="77">
        <v>2.5019999999999998</v>
      </c>
      <c r="AR77" s="77">
        <v>0.67100000000000004</v>
      </c>
      <c r="AS77" s="77">
        <v>0.36899999999999999</v>
      </c>
      <c r="AT77" s="77">
        <v>0.72699999999999998</v>
      </c>
      <c r="AU77" s="77">
        <v>0.70099999999999996</v>
      </c>
      <c r="AV77" s="77">
        <v>9.0820000000000007</v>
      </c>
      <c r="AW77" s="76">
        <v>1.4470000000000001</v>
      </c>
      <c r="AX77" s="76">
        <v>1.177</v>
      </c>
      <c r="AY77" s="76">
        <v>0.81499999999999995</v>
      </c>
      <c r="AZ77" s="76">
        <v>0.499</v>
      </c>
      <c r="BA77" s="76">
        <v>0.38700000000000001</v>
      </c>
      <c r="BB77" s="76">
        <v>0.27400000000000002</v>
      </c>
      <c r="BC77" s="76">
        <v>0.219</v>
      </c>
      <c r="BD77" s="76">
        <v>105.82</v>
      </c>
      <c r="BE77" s="76">
        <v>70.06</v>
      </c>
      <c r="BF77" s="76">
        <v>9.6</v>
      </c>
      <c r="BG77" s="76">
        <v>41.94</v>
      </c>
      <c r="BH77" s="76">
        <v>86.38</v>
      </c>
    </row>
    <row r="78" spans="1:60" x14ac:dyDescent="0.2">
      <c r="A78" s="71">
        <v>75</v>
      </c>
      <c r="B78" s="72">
        <v>285</v>
      </c>
      <c r="C78" s="73">
        <v>306.39999999999998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4">
        <v>94.24</v>
      </c>
      <c r="AC78" s="75">
        <v>3</v>
      </c>
      <c r="AD78" s="76">
        <v>0.71599999999999997</v>
      </c>
      <c r="AE78" s="76">
        <v>21.7</v>
      </c>
      <c r="AF78" s="76">
        <v>4.2</v>
      </c>
      <c r="AG78" s="76">
        <v>57.88</v>
      </c>
      <c r="AH78" s="76">
        <v>89.03</v>
      </c>
      <c r="AI78" s="76">
        <v>15.69</v>
      </c>
      <c r="AJ78" s="76">
        <v>21.76</v>
      </c>
      <c r="AK78" s="76">
        <v>45.69</v>
      </c>
      <c r="AL78" s="76">
        <v>66.209999999999994</v>
      </c>
      <c r="AM78" s="76">
        <v>7.04</v>
      </c>
      <c r="AN78" s="77">
        <v>9.4380000000000006</v>
      </c>
      <c r="AO78" s="77">
        <v>8.8040000000000003</v>
      </c>
      <c r="AP78" s="77">
        <v>5.8129999999999997</v>
      </c>
      <c r="AQ78" s="77">
        <v>2.681</v>
      </c>
      <c r="AR78" s="77">
        <v>0.71899999999999997</v>
      </c>
      <c r="AS78" s="77">
        <v>0.39800000000000002</v>
      </c>
      <c r="AT78" s="77">
        <v>0.78100000000000003</v>
      </c>
      <c r="AU78" s="77">
        <v>0.754</v>
      </c>
      <c r="AV78" s="77">
        <v>9.9060000000000006</v>
      </c>
      <c r="AW78" s="76">
        <v>1.4470000000000001</v>
      </c>
      <c r="AX78" s="76">
        <v>1.177</v>
      </c>
      <c r="AY78" s="76">
        <v>0.81499999999999995</v>
      </c>
      <c r="AZ78" s="76">
        <v>0.499</v>
      </c>
      <c r="BA78" s="76">
        <v>0.38700000000000001</v>
      </c>
      <c r="BB78" s="76">
        <v>0.27400000000000002</v>
      </c>
      <c r="BC78" s="76">
        <v>0.219</v>
      </c>
      <c r="BD78" s="76">
        <v>107.97</v>
      </c>
      <c r="BE78" s="76">
        <v>71.56</v>
      </c>
      <c r="BF78" s="76">
        <v>9.6</v>
      </c>
      <c r="BG78" s="76">
        <v>41.94</v>
      </c>
      <c r="BH78" s="76">
        <v>86.38</v>
      </c>
    </row>
    <row r="79" spans="1:60" x14ac:dyDescent="0.2">
      <c r="A79" s="71">
        <v>76</v>
      </c>
      <c r="B79" s="72">
        <v>285</v>
      </c>
      <c r="C79" s="73">
        <v>306.39999999999998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4">
        <v>93.45</v>
      </c>
      <c r="AC79" s="75">
        <v>3</v>
      </c>
      <c r="AD79" s="76">
        <v>0.73299999999999998</v>
      </c>
      <c r="AE79" s="76">
        <v>21.7</v>
      </c>
      <c r="AF79" s="76">
        <v>4.2</v>
      </c>
      <c r="AG79" s="76">
        <v>60.58</v>
      </c>
      <c r="AH79" s="76">
        <v>93.08</v>
      </c>
      <c r="AI79" s="76">
        <v>15.69</v>
      </c>
      <c r="AJ79" s="76">
        <v>21.76</v>
      </c>
      <c r="AK79" s="76">
        <v>45.69</v>
      </c>
      <c r="AL79" s="76">
        <v>66.209999999999994</v>
      </c>
      <c r="AM79" s="76">
        <v>7.04</v>
      </c>
      <c r="AN79" s="77">
        <v>10.108000000000001</v>
      </c>
      <c r="AO79" s="77">
        <v>9.43</v>
      </c>
      <c r="AP79" s="77">
        <v>6.2320000000000002</v>
      </c>
      <c r="AQ79" s="77">
        <v>2.8780000000000001</v>
      </c>
      <c r="AR79" s="77">
        <v>0.77200000000000002</v>
      </c>
      <c r="AS79" s="77">
        <v>0.42899999999999999</v>
      </c>
      <c r="AT79" s="77">
        <v>0.84199999999999997</v>
      </c>
      <c r="AU79" s="77">
        <v>0.81200000000000006</v>
      </c>
      <c r="AV79" s="77">
        <v>10.833</v>
      </c>
      <c r="AW79" s="76">
        <v>1.482</v>
      </c>
      <c r="AX79" s="76">
        <v>1.206</v>
      </c>
      <c r="AY79" s="76">
        <v>0.83499999999999996</v>
      </c>
      <c r="AZ79" s="76">
        <v>0.51100000000000001</v>
      </c>
      <c r="BA79" s="76">
        <v>0.39600000000000002</v>
      </c>
      <c r="BB79" s="76">
        <v>0.28100000000000003</v>
      </c>
      <c r="BC79" s="76">
        <v>0.22500000000000001</v>
      </c>
      <c r="BD79" s="76">
        <v>110.1</v>
      </c>
      <c r="BE79" s="76">
        <v>73.05</v>
      </c>
      <c r="BF79" s="76">
        <v>9.6</v>
      </c>
      <c r="BG79" s="76">
        <v>41.94</v>
      </c>
      <c r="BH79" s="76">
        <v>86.38</v>
      </c>
    </row>
    <row r="80" spans="1:60" x14ac:dyDescent="0.2">
      <c r="A80" s="71">
        <v>77</v>
      </c>
      <c r="B80" s="72">
        <v>285</v>
      </c>
      <c r="C80" s="73">
        <v>306.39999999999998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4">
        <v>92.65</v>
      </c>
      <c r="AC80" s="75">
        <v>3</v>
      </c>
      <c r="AD80" s="76">
        <v>0.75</v>
      </c>
      <c r="AE80" s="76">
        <v>21.7</v>
      </c>
      <c r="AF80" s="76">
        <v>4.2</v>
      </c>
      <c r="AG80" s="76">
        <v>63.28</v>
      </c>
      <c r="AH80" s="76">
        <v>97.14</v>
      </c>
      <c r="AI80" s="76">
        <v>15.69</v>
      </c>
      <c r="AJ80" s="76">
        <v>21.76</v>
      </c>
      <c r="AK80" s="76">
        <v>45.69</v>
      </c>
      <c r="AL80" s="76">
        <v>66.209999999999994</v>
      </c>
      <c r="AM80" s="76">
        <v>7.04</v>
      </c>
      <c r="AN80" s="77">
        <v>10.843999999999999</v>
      </c>
      <c r="AO80" s="77">
        <v>10.118</v>
      </c>
      <c r="AP80" s="77">
        <v>6.6929999999999996</v>
      </c>
      <c r="AQ80" s="77">
        <v>3.0950000000000002</v>
      </c>
      <c r="AR80" s="77">
        <v>0.83099999999999996</v>
      </c>
      <c r="AS80" s="77">
        <v>0.46500000000000002</v>
      </c>
      <c r="AT80" s="77">
        <v>0.91</v>
      </c>
      <c r="AU80" s="77">
        <v>0.877</v>
      </c>
      <c r="AV80" s="77">
        <v>11.875999999999999</v>
      </c>
      <c r="AW80" s="76">
        <v>1.482</v>
      </c>
      <c r="AX80" s="76">
        <v>1.206</v>
      </c>
      <c r="AY80" s="76">
        <v>0.83499999999999996</v>
      </c>
      <c r="AZ80" s="76">
        <v>0.51100000000000001</v>
      </c>
      <c r="BA80" s="76">
        <v>0.39600000000000002</v>
      </c>
      <c r="BB80" s="76">
        <v>0.28100000000000003</v>
      </c>
      <c r="BC80" s="76">
        <v>0.22500000000000001</v>
      </c>
      <c r="BD80" s="76">
        <v>112.21</v>
      </c>
      <c r="BE80" s="76">
        <v>74.55</v>
      </c>
      <c r="BF80" s="76">
        <v>9.6</v>
      </c>
      <c r="BG80" s="76">
        <v>41.94</v>
      </c>
      <c r="BH80" s="76">
        <v>86.38</v>
      </c>
    </row>
    <row r="81" spans="1:60" x14ac:dyDescent="0.2">
      <c r="A81" s="71">
        <v>78</v>
      </c>
      <c r="B81" s="72">
        <v>285</v>
      </c>
      <c r="C81" s="73">
        <v>306.39999999999998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4">
        <v>91.86</v>
      </c>
      <c r="AC81" s="75">
        <v>3</v>
      </c>
      <c r="AD81" s="76">
        <v>0.76600000000000001</v>
      </c>
      <c r="AE81" s="76">
        <v>21.7</v>
      </c>
      <c r="AF81" s="76">
        <v>4.2</v>
      </c>
      <c r="AG81" s="76">
        <v>65.989999999999995</v>
      </c>
      <c r="AH81" s="76">
        <v>101.2</v>
      </c>
      <c r="AI81" s="76">
        <v>15.69</v>
      </c>
      <c r="AJ81" s="76">
        <v>21.76</v>
      </c>
      <c r="AK81" s="76">
        <v>45.69</v>
      </c>
      <c r="AL81" s="76">
        <v>66.209999999999994</v>
      </c>
      <c r="AM81" s="76">
        <v>7.04</v>
      </c>
      <c r="AN81" s="77">
        <v>11.656000000000001</v>
      </c>
      <c r="AO81" s="77">
        <v>10.877000000000001</v>
      </c>
      <c r="AP81" s="77">
        <v>7.2030000000000003</v>
      </c>
      <c r="AQ81" s="77">
        <v>3.335</v>
      </c>
      <c r="AR81" s="77">
        <v>0.89700000000000002</v>
      </c>
      <c r="AS81" s="77">
        <v>0.504</v>
      </c>
      <c r="AT81" s="77">
        <v>0.98499999999999999</v>
      </c>
      <c r="AU81" s="77">
        <v>0.94899999999999995</v>
      </c>
      <c r="AV81" s="77">
        <v>13.067</v>
      </c>
      <c r="AW81" s="76">
        <v>1.518</v>
      </c>
      <c r="AX81" s="76">
        <v>1.234</v>
      </c>
      <c r="AY81" s="76">
        <v>0.85499999999999998</v>
      </c>
      <c r="AZ81" s="76">
        <v>0.52400000000000002</v>
      </c>
      <c r="BA81" s="76">
        <v>0.40600000000000003</v>
      </c>
      <c r="BB81" s="76">
        <v>0.28699999999999998</v>
      </c>
      <c r="BC81" s="76">
        <v>0.23</v>
      </c>
      <c r="BD81" s="76">
        <v>114.29</v>
      </c>
      <c r="BE81" s="76">
        <v>76.040000000000006</v>
      </c>
      <c r="BF81" s="76">
        <v>9.6</v>
      </c>
      <c r="BG81" s="76">
        <v>41.94</v>
      </c>
      <c r="BH81" s="76">
        <v>86.38</v>
      </c>
    </row>
    <row r="82" spans="1:60" x14ac:dyDescent="0.2">
      <c r="A82" s="71">
        <v>79</v>
      </c>
      <c r="B82" s="72">
        <v>285</v>
      </c>
      <c r="C82" s="73">
        <v>306.39999999999998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4">
        <v>89.42</v>
      </c>
      <c r="AC82" s="75">
        <v>3</v>
      </c>
      <c r="AD82" s="76">
        <v>0.78300000000000003</v>
      </c>
      <c r="AE82" s="76">
        <v>21.7</v>
      </c>
      <c r="AF82" s="76">
        <v>4.2</v>
      </c>
      <c r="AG82" s="76">
        <v>68.41</v>
      </c>
      <c r="AH82" s="76">
        <v>104.55</v>
      </c>
      <c r="AI82" s="76">
        <v>15.69</v>
      </c>
      <c r="AJ82" s="76">
        <v>21.76</v>
      </c>
      <c r="AK82" s="76">
        <v>45.69</v>
      </c>
      <c r="AL82" s="76">
        <v>66.209999999999994</v>
      </c>
      <c r="AM82" s="76">
        <v>7.04</v>
      </c>
      <c r="AN82" s="77">
        <v>12.554</v>
      </c>
      <c r="AO82" s="77">
        <v>11.717000000000001</v>
      </c>
      <c r="AP82" s="77">
        <v>7.77</v>
      </c>
      <c r="AQ82" s="77">
        <v>3.6030000000000002</v>
      </c>
      <c r="AR82" s="77">
        <v>0.97</v>
      </c>
      <c r="AS82" s="77">
        <v>0.54900000000000004</v>
      </c>
      <c r="AT82" s="77">
        <v>1.069</v>
      </c>
      <c r="AU82" s="77">
        <v>1.03</v>
      </c>
      <c r="AV82" s="77">
        <v>14.441000000000001</v>
      </c>
      <c r="AW82" s="76">
        <v>1.518</v>
      </c>
      <c r="AX82" s="76">
        <v>1.234</v>
      </c>
      <c r="AY82" s="76">
        <v>0.85499999999999998</v>
      </c>
      <c r="AZ82" s="76">
        <v>0.52400000000000002</v>
      </c>
      <c r="BA82" s="76">
        <v>0.40600000000000003</v>
      </c>
      <c r="BB82" s="76">
        <v>0.28699999999999998</v>
      </c>
      <c r="BC82" s="76">
        <v>0.23</v>
      </c>
      <c r="BD82" s="76">
        <v>116.33</v>
      </c>
      <c r="BE82" s="76">
        <v>77.52</v>
      </c>
      <c r="BF82" s="76">
        <v>9.6</v>
      </c>
      <c r="BG82" s="76">
        <v>41.94</v>
      </c>
      <c r="BH82" s="76">
        <v>86.38</v>
      </c>
    </row>
    <row r="83" spans="1:60" x14ac:dyDescent="0.2">
      <c r="A83" s="71">
        <v>80</v>
      </c>
      <c r="B83" s="72">
        <v>285</v>
      </c>
      <c r="C83" s="73">
        <v>306.39999999999998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4">
        <v>87.08</v>
      </c>
      <c r="AC83" s="75">
        <v>3</v>
      </c>
      <c r="AD83" s="76">
        <v>0.79900000000000004</v>
      </c>
      <c r="AE83" s="76">
        <v>21.7</v>
      </c>
      <c r="AF83" s="76">
        <v>4.2</v>
      </c>
      <c r="AG83" s="76">
        <v>70.83</v>
      </c>
      <c r="AH83" s="76">
        <v>107.9</v>
      </c>
      <c r="AI83" s="76">
        <v>15.69</v>
      </c>
      <c r="AJ83" s="76">
        <v>21.76</v>
      </c>
      <c r="AK83" s="76">
        <v>45.69</v>
      </c>
      <c r="AL83" s="76">
        <v>66.209999999999994</v>
      </c>
      <c r="AM83" s="76">
        <v>7.04</v>
      </c>
      <c r="AN83" s="77">
        <v>13.548</v>
      </c>
      <c r="AO83" s="77">
        <v>12.648999999999999</v>
      </c>
      <c r="AP83" s="77">
        <v>8.4019999999999992</v>
      </c>
      <c r="AQ83" s="77">
        <v>3.903</v>
      </c>
      <c r="AR83" s="77">
        <v>1.0509999999999999</v>
      </c>
      <c r="AS83" s="77">
        <v>0.59899999999999998</v>
      </c>
      <c r="AT83" s="77">
        <v>1.163</v>
      </c>
      <c r="AU83" s="77">
        <v>1.121</v>
      </c>
      <c r="AV83" s="77">
        <v>16.045999999999999</v>
      </c>
      <c r="AW83" s="76">
        <v>1.5529999999999999</v>
      </c>
      <c r="AX83" s="76">
        <v>1.2629999999999999</v>
      </c>
      <c r="AY83" s="76">
        <v>0.875</v>
      </c>
      <c r="AZ83" s="76">
        <v>0.53600000000000003</v>
      </c>
      <c r="BA83" s="76">
        <v>0.41499999999999998</v>
      </c>
      <c r="BB83" s="76">
        <v>0.29399999999999998</v>
      </c>
      <c r="BC83" s="76">
        <v>0.23499999999999999</v>
      </c>
      <c r="BD83" s="76">
        <v>118.39</v>
      </c>
      <c r="BE83" s="76">
        <v>79.010000000000005</v>
      </c>
      <c r="BF83" s="76">
        <v>9.6</v>
      </c>
      <c r="BG83" s="76">
        <v>41.94</v>
      </c>
      <c r="BH83" s="76">
        <v>86.38</v>
      </c>
    </row>
    <row r="84" spans="1:60" x14ac:dyDescent="0.2">
      <c r="A84" s="71">
        <v>81</v>
      </c>
      <c r="B84" s="72">
        <v>285</v>
      </c>
      <c r="C84" s="73">
        <v>306.39999999999998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4">
        <v>84.84</v>
      </c>
      <c r="AC84" s="75">
        <v>3</v>
      </c>
      <c r="AD84" s="76">
        <v>0.81599999999999995</v>
      </c>
      <c r="AE84" s="76">
        <v>21.7</v>
      </c>
      <c r="AF84" s="76">
        <v>4.2</v>
      </c>
      <c r="AG84" s="76">
        <v>73.25</v>
      </c>
      <c r="AH84" s="76">
        <v>111.25</v>
      </c>
      <c r="AI84" s="76">
        <v>15.69</v>
      </c>
      <c r="AJ84" s="76">
        <v>21.76</v>
      </c>
      <c r="AK84" s="76">
        <v>45.69</v>
      </c>
      <c r="AL84" s="76">
        <v>66.209999999999994</v>
      </c>
      <c r="AM84" s="76">
        <v>7.04</v>
      </c>
      <c r="AN84" s="77">
        <v>14.648</v>
      </c>
      <c r="AO84" s="77">
        <v>13.680999999999999</v>
      </c>
      <c r="AP84" s="77">
        <v>9.1069999999999993</v>
      </c>
      <c r="AQ84" s="77">
        <v>4.24</v>
      </c>
      <c r="AR84" s="77">
        <v>1.1419999999999999</v>
      </c>
      <c r="AS84" s="77">
        <v>0.65400000000000003</v>
      </c>
      <c r="AT84" s="77">
        <v>1.268</v>
      </c>
      <c r="AU84" s="77">
        <v>1.2230000000000001</v>
      </c>
      <c r="AV84" s="77">
        <v>17.922999999999998</v>
      </c>
      <c r="AW84" s="76">
        <v>1.589</v>
      </c>
      <c r="AX84" s="76">
        <v>1.292</v>
      </c>
      <c r="AY84" s="76">
        <v>0.89500000000000002</v>
      </c>
      <c r="AZ84" s="76">
        <v>0.54800000000000004</v>
      </c>
      <c r="BA84" s="76">
        <v>0.42499999999999999</v>
      </c>
      <c r="BB84" s="76">
        <v>0.30099999999999999</v>
      </c>
      <c r="BC84" s="76">
        <v>0.24099999999999999</v>
      </c>
      <c r="BD84" s="76">
        <v>120.46</v>
      </c>
      <c r="BE84" s="76">
        <v>80.52</v>
      </c>
      <c r="BF84" s="76">
        <v>9.6</v>
      </c>
      <c r="BG84" s="76">
        <v>44.22</v>
      </c>
      <c r="BH84" s="76">
        <v>91.06</v>
      </c>
    </row>
    <row r="85" spans="1:60" x14ac:dyDescent="0.2">
      <c r="A85" s="71">
        <v>82</v>
      </c>
      <c r="B85" s="72">
        <v>285</v>
      </c>
      <c r="C85" s="73">
        <v>306.39999999999998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4">
        <v>82.68</v>
      </c>
      <c r="AC85" s="75">
        <v>3</v>
      </c>
      <c r="AD85" s="76">
        <v>0.83299999999999996</v>
      </c>
      <c r="AE85" s="76">
        <v>21.7</v>
      </c>
      <c r="AF85" s="76">
        <v>4.2</v>
      </c>
      <c r="AG85" s="76">
        <v>75.67</v>
      </c>
      <c r="AH85" s="76">
        <v>114.6</v>
      </c>
      <c r="AI85" s="76">
        <v>15.69</v>
      </c>
      <c r="AJ85" s="76">
        <v>21.76</v>
      </c>
      <c r="AK85" s="76">
        <v>45.69</v>
      </c>
      <c r="AL85" s="76">
        <v>66.209999999999994</v>
      </c>
      <c r="AM85" s="76">
        <v>7.04</v>
      </c>
      <c r="AN85" s="77">
        <v>15.86</v>
      </c>
      <c r="AO85" s="77">
        <v>14.821999999999999</v>
      </c>
      <c r="AP85" s="77">
        <v>9.8919999999999995</v>
      </c>
      <c r="AQ85" s="77">
        <v>4.6180000000000003</v>
      </c>
      <c r="AR85" s="77">
        <v>1.2430000000000001</v>
      </c>
      <c r="AS85" s="77">
        <v>0.71599999999999997</v>
      </c>
      <c r="AT85" s="77">
        <v>1.3839999999999999</v>
      </c>
      <c r="AU85" s="77">
        <v>1.337</v>
      </c>
      <c r="AV85" s="77">
        <v>20.108000000000001</v>
      </c>
      <c r="AW85" s="76">
        <v>1.6240000000000001</v>
      </c>
      <c r="AX85" s="76">
        <v>1.32</v>
      </c>
      <c r="AY85" s="76">
        <v>0.91500000000000004</v>
      </c>
      <c r="AZ85" s="76">
        <v>0.56100000000000005</v>
      </c>
      <c r="BA85" s="76">
        <v>0.434</v>
      </c>
      <c r="BB85" s="76">
        <v>0.308</v>
      </c>
      <c r="BC85" s="76">
        <v>0.246</v>
      </c>
      <c r="BD85" s="76">
        <v>122.53</v>
      </c>
      <c r="BE85" s="76">
        <v>82.03</v>
      </c>
      <c r="BF85" s="76">
        <v>9.6</v>
      </c>
      <c r="BG85" s="76">
        <v>44.22</v>
      </c>
      <c r="BH85" s="76">
        <v>91.06</v>
      </c>
    </row>
    <row r="86" spans="1:60" x14ac:dyDescent="0.2">
      <c r="A86" s="71">
        <v>83</v>
      </c>
      <c r="B86" s="72">
        <v>285</v>
      </c>
      <c r="C86" s="73">
        <v>306.39999999999998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4">
        <v>80.63</v>
      </c>
      <c r="AC86" s="75">
        <v>3</v>
      </c>
      <c r="AD86" s="76">
        <v>0.84899999999999998</v>
      </c>
      <c r="AE86" s="76">
        <v>21.7</v>
      </c>
      <c r="AF86" s="76">
        <v>4.2</v>
      </c>
      <c r="AG86" s="76">
        <v>78.09</v>
      </c>
      <c r="AH86" s="76">
        <v>117.96</v>
      </c>
      <c r="AI86" s="76">
        <v>15.69</v>
      </c>
      <c r="AJ86" s="76">
        <v>21.76</v>
      </c>
      <c r="AK86" s="76">
        <v>45.69</v>
      </c>
      <c r="AL86" s="76">
        <v>66.209999999999994</v>
      </c>
      <c r="AM86" s="76">
        <v>7.04</v>
      </c>
      <c r="AN86" s="77">
        <v>17.193000000000001</v>
      </c>
      <c r="AO86" s="77">
        <v>16.081</v>
      </c>
      <c r="AP86" s="77">
        <v>10.766999999999999</v>
      </c>
      <c r="AQ86" s="77">
        <v>5.0430000000000001</v>
      </c>
      <c r="AR86" s="77">
        <v>1.3560000000000001</v>
      </c>
      <c r="AS86" s="77">
        <v>0.78500000000000003</v>
      </c>
      <c r="AT86" s="77">
        <v>1.514</v>
      </c>
      <c r="AU86" s="77">
        <v>1.4650000000000001</v>
      </c>
      <c r="AV86" s="77">
        <v>22.65</v>
      </c>
      <c r="AW86" s="76">
        <v>1.659</v>
      </c>
      <c r="AX86" s="76">
        <v>1.349</v>
      </c>
      <c r="AY86" s="76">
        <v>0.93500000000000005</v>
      </c>
      <c r="AZ86" s="76">
        <v>0.57299999999999995</v>
      </c>
      <c r="BA86" s="76">
        <v>0.44400000000000001</v>
      </c>
      <c r="BB86" s="76">
        <v>0.314</v>
      </c>
      <c r="BC86" s="76">
        <v>0.251</v>
      </c>
      <c r="BD86" s="76">
        <v>124.6</v>
      </c>
      <c r="BE86" s="76">
        <v>83.55</v>
      </c>
      <c r="BF86" s="76">
        <v>9.6</v>
      </c>
      <c r="BG86" s="76">
        <v>44.22</v>
      </c>
      <c r="BH86" s="76">
        <v>91.06</v>
      </c>
    </row>
    <row r="87" spans="1:60" x14ac:dyDescent="0.2">
      <c r="A87" s="71">
        <v>84</v>
      </c>
      <c r="B87" s="72">
        <v>285</v>
      </c>
      <c r="C87" s="73">
        <v>306.39999999999998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4">
        <v>77.69</v>
      </c>
      <c r="AC87" s="75">
        <v>3</v>
      </c>
      <c r="AD87" s="76">
        <v>0.85799999999999998</v>
      </c>
      <c r="AE87" s="76">
        <v>21.7</v>
      </c>
      <c r="AF87" s="76">
        <v>4.2</v>
      </c>
      <c r="AG87" s="76">
        <v>79.989999999999995</v>
      </c>
      <c r="AH87" s="76">
        <v>120.46</v>
      </c>
      <c r="AI87" s="76">
        <v>15.69</v>
      </c>
      <c r="AJ87" s="76">
        <v>21.76</v>
      </c>
      <c r="AK87" s="76">
        <v>45.69</v>
      </c>
      <c r="AL87" s="76">
        <v>66.209999999999994</v>
      </c>
      <c r="AM87" s="76">
        <v>7.04</v>
      </c>
      <c r="AN87" s="77">
        <v>18.648</v>
      </c>
      <c r="AO87" s="77">
        <v>17.460999999999999</v>
      </c>
      <c r="AP87" s="77">
        <v>11.737</v>
      </c>
      <c r="AQ87" s="77">
        <v>5.5170000000000003</v>
      </c>
      <c r="AR87" s="77">
        <v>1.4830000000000001</v>
      </c>
      <c r="AS87" s="77">
        <v>0.86199999999999999</v>
      </c>
      <c r="AT87" s="77">
        <v>1.66</v>
      </c>
      <c r="AU87" s="77">
        <v>1.607</v>
      </c>
      <c r="AV87" s="77">
        <v>25.584</v>
      </c>
      <c r="AW87" s="76">
        <v>1.694</v>
      </c>
      <c r="AX87" s="76">
        <v>1.377</v>
      </c>
      <c r="AY87" s="76">
        <v>0.95499999999999996</v>
      </c>
      <c r="AZ87" s="76">
        <v>0.58499999999999996</v>
      </c>
      <c r="BA87" s="76">
        <v>0.45300000000000001</v>
      </c>
      <c r="BB87" s="76">
        <v>0.32100000000000001</v>
      </c>
      <c r="BC87" s="76">
        <v>0.25700000000000001</v>
      </c>
      <c r="BD87" s="76">
        <v>126.65</v>
      </c>
      <c r="BE87" s="76">
        <v>85.05</v>
      </c>
      <c r="BF87" s="76">
        <v>9.6</v>
      </c>
      <c r="BG87" s="76">
        <v>44.22</v>
      </c>
      <c r="BH87" s="76">
        <v>91.06</v>
      </c>
    </row>
    <row r="88" spans="1:60" x14ac:dyDescent="0.2">
      <c r="A88" s="71">
        <v>85</v>
      </c>
      <c r="B88" s="72">
        <v>285</v>
      </c>
      <c r="C88" s="73">
        <v>306.39999999999998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4">
        <v>74.75</v>
      </c>
      <c r="AC88" s="75">
        <v>3</v>
      </c>
      <c r="AD88" s="76">
        <v>0.86</v>
      </c>
      <c r="AE88" s="76">
        <v>21.7</v>
      </c>
      <c r="AF88" s="76">
        <v>4.2</v>
      </c>
      <c r="AG88" s="76">
        <v>81.900000000000006</v>
      </c>
      <c r="AH88" s="76">
        <v>122.97</v>
      </c>
      <c r="AI88" s="76">
        <v>15.69</v>
      </c>
      <c r="AJ88" s="76">
        <v>21.76</v>
      </c>
      <c r="AK88" s="76">
        <v>45.69</v>
      </c>
      <c r="AL88" s="76">
        <v>66.209999999999994</v>
      </c>
      <c r="AM88" s="76">
        <v>7.04</v>
      </c>
      <c r="AN88" s="77">
        <v>20.233000000000001</v>
      </c>
      <c r="AO88" s="77">
        <v>18.97</v>
      </c>
      <c r="AP88" s="77">
        <v>12.81</v>
      </c>
      <c r="AQ88" s="77">
        <v>6.0469999999999997</v>
      </c>
      <c r="AR88" s="77">
        <v>1.6240000000000001</v>
      </c>
      <c r="AS88" s="77">
        <v>0.94699999999999995</v>
      </c>
      <c r="AT88" s="77">
        <v>1.823</v>
      </c>
      <c r="AU88" s="77">
        <v>1.7649999999999999</v>
      </c>
      <c r="AV88" s="77">
        <v>28.957000000000001</v>
      </c>
      <c r="AW88" s="76">
        <v>1.728</v>
      </c>
      <c r="AX88" s="76">
        <v>1.405</v>
      </c>
      <c r="AY88" s="76">
        <v>0.97499999999999998</v>
      </c>
      <c r="AZ88" s="76">
        <v>0.59699999999999998</v>
      </c>
      <c r="BA88" s="76">
        <v>0.46300000000000002</v>
      </c>
      <c r="BB88" s="76">
        <v>0.32800000000000001</v>
      </c>
      <c r="BC88" s="76">
        <v>0.26200000000000001</v>
      </c>
      <c r="BD88" s="76">
        <v>128.19999999999999</v>
      </c>
      <c r="BE88" s="76">
        <v>86.6</v>
      </c>
      <c r="BF88" s="76">
        <v>9.6</v>
      </c>
      <c r="BG88" s="76">
        <v>44.22</v>
      </c>
      <c r="BH88" s="76">
        <v>91.06</v>
      </c>
    </row>
    <row r="89" spans="1:60" x14ac:dyDescent="0.2">
      <c r="A89" s="71">
        <v>86</v>
      </c>
      <c r="B89" s="72">
        <v>285</v>
      </c>
      <c r="C89" s="73">
        <v>306.39999999999998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4">
        <v>71.81</v>
      </c>
      <c r="AC89" s="75">
        <v>3</v>
      </c>
      <c r="AD89" s="76">
        <v>0.86199999999999999</v>
      </c>
      <c r="AE89" s="76">
        <v>21.7</v>
      </c>
      <c r="AF89" s="76">
        <v>4.2</v>
      </c>
      <c r="AG89" s="76">
        <v>83.8</v>
      </c>
      <c r="AH89" s="76">
        <v>125.48</v>
      </c>
      <c r="AI89" s="76">
        <v>15.69</v>
      </c>
      <c r="AJ89" s="76">
        <v>21.76</v>
      </c>
      <c r="AK89" s="76">
        <v>45.69</v>
      </c>
      <c r="AL89" s="76">
        <v>66.209999999999994</v>
      </c>
      <c r="AM89" s="76">
        <v>7.04</v>
      </c>
      <c r="AN89" s="77">
        <v>21.943999999999999</v>
      </c>
      <c r="AO89" s="77">
        <v>20.605</v>
      </c>
      <c r="AP89" s="77">
        <v>13.99</v>
      </c>
      <c r="AQ89" s="77">
        <v>6.6379999999999999</v>
      </c>
      <c r="AR89" s="77">
        <v>1.7829999999999999</v>
      </c>
      <c r="AS89" s="77">
        <v>1.042</v>
      </c>
      <c r="AT89" s="77">
        <v>2.0070000000000001</v>
      </c>
      <c r="AU89" s="77">
        <v>1.94</v>
      </c>
      <c r="AV89" s="77">
        <v>32.840000000000003</v>
      </c>
      <c r="AW89" s="76">
        <v>1.7629999999999999</v>
      </c>
      <c r="AX89" s="76">
        <v>1.4339999999999999</v>
      </c>
      <c r="AY89" s="76">
        <v>0.99399999999999999</v>
      </c>
      <c r="AZ89" s="76">
        <v>0.60899999999999999</v>
      </c>
      <c r="BA89" s="76">
        <v>0.47199999999999998</v>
      </c>
      <c r="BB89" s="76">
        <v>0.33400000000000002</v>
      </c>
      <c r="BC89" s="76">
        <v>0.26800000000000002</v>
      </c>
      <c r="BD89" s="76">
        <v>128.76</v>
      </c>
      <c r="BE89" s="76">
        <v>88.19</v>
      </c>
      <c r="BF89" s="76">
        <v>9.6</v>
      </c>
      <c r="BG89" s="76">
        <v>46.2</v>
      </c>
      <c r="BH89" s="76">
        <v>95.09</v>
      </c>
    </row>
    <row r="90" spans="1:60" x14ac:dyDescent="0.2">
      <c r="A90" s="71">
        <v>87</v>
      </c>
      <c r="B90" s="72">
        <v>285</v>
      </c>
      <c r="C90" s="73">
        <v>306.39999999999998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4">
        <v>68.87</v>
      </c>
      <c r="AC90" s="75">
        <v>3</v>
      </c>
      <c r="AD90" s="76">
        <v>0.86299999999999999</v>
      </c>
      <c r="AE90" s="76">
        <v>21.7</v>
      </c>
      <c r="AF90" s="76">
        <v>4.2</v>
      </c>
      <c r="AG90" s="76">
        <v>85.71</v>
      </c>
      <c r="AH90" s="76">
        <v>127.98</v>
      </c>
      <c r="AI90" s="76">
        <v>15.69</v>
      </c>
      <c r="AJ90" s="76">
        <v>21.76</v>
      </c>
      <c r="AK90" s="76">
        <v>45.69</v>
      </c>
      <c r="AL90" s="76">
        <v>66.209999999999994</v>
      </c>
      <c r="AM90" s="76">
        <v>7.04</v>
      </c>
      <c r="AN90" s="77">
        <v>23.783000000000001</v>
      </c>
      <c r="AO90" s="77">
        <v>22.369</v>
      </c>
      <c r="AP90" s="77">
        <v>15.282</v>
      </c>
      <c r="AQ90" s="77">
        <v>7.2939999999999996</v>
      </c>
      <c r="AR90" s="77">
        <v>1.9610000000000001</v>
      </c>
      <c r="AS90" s="77">
        <v>1.147</v>
      </c>
      <c r="AT90" s="77">
        <v>2.214</v>
      </c>
      <c r="AU90" s="77">
        <v>2.133</v>
      </c>
      <c r="AV90" s="77">
        <v>37.298000000000002</v>
      </c>
      <c r="AW90" s="76">
        <v>1.7969999999999999</v>
      </c>
      <c r="AX90" s="76">
        <v>1.462</v>
      </c>
      <c r="AY90" s="76">
        <v>1.014</v>
      </c>
      <c r="AZ90" s="76">
        <v>0.621</v>
      </c>
      <c r="BA90" s="76">
        <v>0.48199999999999998</v>
      </c>
      <c r="BB90" s="76">
        <v>0.34100000000000003</v>
      </c>
      <c r="BC90" s="76">
        <v>0.27300000000000002</v>
      </c>
      <c r="BD90" s="76">
        <v>129.28</v>
      </c>
      <c r="BE90" s="76">
        <v>88.78</v>
      </c>
      <c r="BF90" s="76">
        <v>9.6</v>
      </c>
      <c r="BG90" s="76">
        <v>46.2</v>
      </c>
      <c r="BH90" s="76">
        <v>95.09</v>
      </c>
    </row>
    <row r="91" spans="1:60" x14ac:dyDescent="0.2">
      <c r="A91" s="71">
        <v>88</v>
      </c>
      <c r="B91" s="72">
        <v>285</v>
      </c>
      <c r="C91" s="73">
        <v>306.39999999999998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4">
        <v>65.930000000000007</v>
      </c>
      <c r="AC91" s="75">
        <v>3</v>
      </c>
      <c r="AD91" s="76">
        <v>0.86399999999999999</v>
      </c>
      <c r="AE91" s="76">
        <v>21.7</v>
      </c>
      <c r="AF91" s="76">
        <v>4.2</v>
      </c>
      <c r="AG91" s="76">
        <v>87.61</v>
      </c>
      <c r="AH91" s="76">
        <v>130.49</v>
      </c>
      <c r="AI91" s="76">
        <v>15.69</v>
      </c>
      <c r="AJ91" s="76">
        <v>21.76</v>
      </c>
      <c r="AK91" s="76">
        <v>45.69</v>
      </c>
      <c r="AL91" s="76">
        <v>66.209999999999994</v>
      </c>
      <c r="AM91" s="76">
        <v>7.04</v>
      </c>
      <c r="AN91" s="77">
        <v>25.753</v>
      </c>
      <c r="AO91" s="77">
        <v>24.271999999999998</v>
      </c>
      <c r="AP91" s="77">
        <v>16.707000000000001</v>
      </c>
      <c r="AQ91" s="77">
        <v>8.0239999999999991</v>
      </c>
      <c r="AR91" s="77">
        <v>2.16</v>
      </c>
      <c r="AS91" s="77">
        <v>1.26</v>
      </c>
      <c r="AT91" s="77">
        <v>2.4420000000000002</v>
      </c>
      <c r="AU91" s="77">
        <v>2.347</v>
      </c>
      <c r="AV91" s="77">
        <v>42.408000000000001</v>
      </c>
      <c r="AW91" s="76">
        <v>1.8320000000000001</v>
      </c>
      <c r="AX91" s="76">
        <v>1.49</v>
      </c>
      <c r="AY91" s="76">
        <v>1.034</v>
      </c>
      <c r="AZ91" s="76">
        <v>0.63400000000000001</v>
      </c>
      <c r="BA91" s="76">
        <v>0.49099999999999999</v>
      </c>
      <c r="BB91" s="76">
        <v>0.34799999999999998</v>
      </c>
      <c r="BC91" s="76">
        <v>0.27800000000000002</v>
      </c>
      <c r="BD91" s="76">
        <v>129.75</v>
      </c>
      <c r="BE91" s="76">
        <v>89.18</v>
      </c>
      <c r="BF91" s="76">
        <v>9.6</v>
      </c>
      <c r="BG91" s="76">
        <v>46.2</v>
      </c>
      <c r="BH91" s="76">
        <v>95.09</v>
      </c>
    </row>
    <row r="92" spans="1:60" x14ac:dyDescent="0.2">
      <c r="A92" s="71">
        <v>89</v>
      </c>
      <c r="B92" s="72">
        <v>285</v>
      </c>
      <c r="C92" s="73">
        <v>306.39999999999998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4">
        <v>63.21</v>
      </c>
      <c r="AC92" s="75">
        <v>3</v>
      </c>
      <c r="AD92" s="76">
        <v>0.86399999999999999</v>
      </c>
      <c r="AE92" s="76">
        <v>21.7</v>
      </c>
      <c r="AF92" s="76">
        <v>4.2</v>
      </c>
      <c r="AG92" s="76">
        <v>88.76</v>
      </c>
      <c r="AH92" s="76">
        <v>131.88</v>
      </c>
      <c r="AI92" s="76">
        <v>15.69</v>
      </c>
      <c r="AJ92" s="76">
        <v>21.76</v>
      </c>
      <c r="AK92" s="76">
        <v>45.69</v>
      </c>
      <c r="AL92" s="76">
        <v>66.209999999999994</v>
      </c>
      <c r="AM92" s="76">
        <v>7.04</v>
      </c>
      <c r="AN92" s="77">
        <v>27.844999999999999</v>
      </c>
      <c r="AO92" s="77">
        <v>26.302</v>
      </c>
      <c r="AP92" s="77">
        <v>18.265000000000001</v>
      </c>
      <c r="AQ92" s="77">
        <v>8.8420000000000005</v>
      </c>
      <c r="AR92" s="77">
        <v>2.383</v>
      </c>
      <c r="AS92" s="77">
        <v>1.381</v>
      </c>
      <c r="AT92" s="77">
        <v>2.6890000000000001</v>
      </c>
      <c r="AU92" s="77">
        <v>2.581</v>
      </c>
      <c r="AV92" s="77">
        <v>48.173000000000002</v>
      </c>
      <c r="AW92" s="76">
        <v>1.8660000000000001</v>
      </c>
      <c r="AX92" s="76">
        <v>1.518</v>
      </c>
      <c r="AY92" s="76">
        <v>1.0529999999999999</v>
      </c>
      <c r="AZ92" s="76">
        <v>0.64600000000000002</v>
      </c>
      <c r="BA92" s="76">
        <v>0.5</v>
      </c>
      <c r="BB92" s="76">
        <v>0.35399999999999998</v>
      </c>
      <c r="BC92" s="76">
        <v>0.28299999999999997</v>
      </c>
      <c r="BD92" s="76">
        <v>129.75</v>
      </c>
      <c r="BE92" s="76">
        <v>89.18</v>
      </c>
      <c r="BF92" s="76">
        <v>9.6</v>
      </c>
      <c r="BG92" s="76">
        <v>46.2</v>
      </c>
      <c r="BH92" s="76">
        <v>95.09</v>
      </c>
    </row>
    <row r="93" spans="1:60" x14ac:dyDescent="0.2">
      <c r="A93" s="71">
        <v>90</v>
      </c>
      <c r="B93" s="72">
        <v>285</v>
      </c>
      <c r="C93" s="73">
        <v>306.39999999999998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4">
        <v>60.5</v>
      </c>
      <c r="AC93" s="75">
        <v>3</v>
      </c>
      <c r="AD93" s="76">
        <v>0.86399999999999999</v>
      </c>
      <c r="AE93" s="76">
        <v>21.7</v>
      </c>
      <c r="AF93" s="76">
        <v>4.2</v>
      </c>
      <c r="AG93" s="76">
        <v>89.91</v>
      </c>
      <c r="AH93" s="76">
        <v>133.28</v>
      </c>
      <c r="AI93" s="76">
        <v>15.69</v>
      </c>
      <c r="AJ93" s="76">
        <v>21.76</v>
      </c>
      <c r="AK93" s="76">
        <v>45.69</v>
      </c>
      <c r="AL93" s="76">
        <v>66.209999999999994</v>
      </c>
      <c r="AM93" s="76">
        <v>7.04</v>
      </c>
      <c r="AN93" s="77">
        <v>30.033000000000001</v>
      </c>
      <c r="AO93" s="77">
        <v>28.434000000000001</v>
      </c>
      <c r="AP93" s="77">
        <v>19.952999999999999</v>
      </c>
      <c r="AQ93" s="77">
        <v>9.7569999999999997</v>
      </c>
      <c r="AR93" s="77">
        <v>2.633</v>
      </c>
      <c r="AS93" s="77">
        <v>1.508</v>
      </c>
      <c r="AT93" s="77">
        <v>2.9540000000000002</v>
      </c>
      <c r="AU93" s="77">
        <v>2.8370000000000002</v>
      </c>
      <c r="AV93" s="77">
        <v>54.624000000000002</v>
      </c>
      <c r="AW93" s="76">
        <v>1.9</v>
      </c>
      <c r="AX93" s="76">
        <v>1.546</v>
      </c>
      <c r="AY93" s="76">
        <v>1.073</v>
      </c>
      <c r="AZ93" s="76">
        <v>0.65800000000000003</v>
      </c>
      <c r="BA93" s="76">
        <v>0.51</v>
      </c>
      <c r="BB93" s="76">
        <v>0.36099999999999999</v>
      </c>
      <c r="BC93" s="76">
        <v>0.28899999999999998</v>
      </c>
      <c r="BD93" s="76">
        <v>129.75</v>
      </c>
      <c r="BE93" s="76">
        <v>89.18</v>
      </c>
      <c r="BF93" s="76">
        <v>9.6</v>
      </c>
      <c r="BG93" s="76">
        <v>46.2</v>
      </c>
      <c r="BH93" s="76">
        <v>95.09</v>
      </c>
    </row>
    <row r="94" spans="1:60" x14ac:dyDescent="0.2">
      <c r="A94" s="71">
        <v>91</v>
      </c>
      <c r="B94" s="72">
        <v>285</v>
      </c>
      <c r="C94" s="73">
        <v>306.39999999999998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4">
        <v>57.79</v>
      </c>
      <c r="AC94" s="75">
        <v>3</v>
      </c>
      <c r="AD94" s="76">
        <v>0.86399999999999999</v>
      </c>
      <c r="AE94" s="76">
        <v>21.7</v>
      </c>
      <c r="AF94" s="76">
        <v>4.2</v>
      </c>
      <c r="AG94" s="76">
        <v>91.05</v>
      </c>
      <c r="AH94" s="76">
        <v>134.68</v>
      </c>
      <c r="AI94" s="76">
        <v>15.69</v>
      </c>
      <c r="AJ94" s="76">
        <v>21.76</v>
      </c>
      <c r="AK94" s="76">
        <v>45.69</v>
      </c>
      <c r="AL94" s="76">
        <v>66.209999999999994</v>
      </c>
      <c r="AM94" s="76">
        <v>7.04</v>
      </c>
      <c r="AN94" s="77">
        <v>32.350999999999999</v>
      </c>
      <c r="AO94" s="77">
        <v>30.716000000000001</v>
      </c>
      <c r="AP94" s="77">
        <v>21.802</v>
      </c>
      <c r="AQ94" s="77">
        <v>10.776999999999999</v>
      </c>
      <c r="AR94" s="77">
        <v>2.915</v>
      </c>
      <c r="AS94" s="77">
        <v>1.641</v>
      </c>
      <c r="AT94" s="77">
        <v>3.238</v>
      </c>
      <c r="AU94" s="77">
        <v>3.1120000000000001</v>
      </c>
      <c r="AV94" s="77">
        <v>61.81</v>
      </c>
      <c r="AW94" s="76">
        <v>1.9339999999999999</v>
      </c>
      <c r="AX94" s="76">
        <v>1.5740000000000001</v>
      </c>
      <c r="AY94" s="76">
        <v>1.093</v>
      </c>
      <c r="AZ94" s="76">
        <v>0.67</v>
      </c>
      <c r="BA94" s="76">
        <v>0.51900000000000002</v>
      </c>
      <c r="BB94" s="76">
        <v>0.36699999999999999</v>
      </c>
      <c r="BC94" s="76">
        <v>0.29399999999999998</v>
      </c>
      <c r="BD94" s="76">
        <v>129.75</v>
      </c>
      <c r="BE94" s="76">
        <v>89.18</v>
      </c>
      <c r="BF94" s="76">
        <v>9.6</v>
      </c>
      <c r="BG94" s="76">
        <v>48.17</v>
      </c>
      <c r="BH94" s="76">
        <v>99.13</v>
      </c>
    </row>
    <row r="95" spans="1:60" x14ac:dyDescent="0.2">
      <c r="A95" s="71">
        <v>92</v>
      </c>
      <c r="B95" s="72">
        <v>285</v>
      </c>
      <c r="C95" s="73">
        <v>306.39999999999998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4">
        <v>55.07</v>
      </c>
      <c r="AC95" s="75">
        <v>3</v>
      </c>
      <c r="AD95" s="76">
        <v>0.86399999999999999</v>
      </c>
      <c r="AE95" s="76">
        <v>21.7</v>
      </c>
      <c r="AF95" s="76">
        <v>4.2</v>
      </c>
      <c r="AG95" s="76">
        <v>92.2</v>
      </c>
      <c r="AH95" s="76">
        <v>136.07</v>
      </c>
      <c r="AI95" s="76">
        <v>15.69</v>
      </c>
      <c r="AJ95" s="76">
        <v>21.76</v>
      </c>
      <c r="AK95" s="76">
        <v>45.69</v>
      </c>
      <c r="AL95" s="76">
        <v>66.209999999999994</v>
      </c>
      <c r="AM95" s="76">
        <v>7.04</v>
      </c>
      <c r="AN95" s="77">
        <v>34.832999999999998</v>
      </c>
      <c r="AO95" s="77">
        <v>33.168999999999997</v>
      </c>
      <c r="AP95" s="77">
        <v>23.821999999999999</v>
      </c>
      <c r="AQ95" s="77">
        <v>11.917999999999999</v>
      </c>
      <c r="AR95" s="77">
        <v>3.234</v>
      </c>
      <c r="AS95" s="77">
        <v>1.772</v>
      </c>
      <c r="AT95" s="77">
        <v>3.5409999999999999</v>
      </c>
      <c r="AU95" s="77">
        <v>3.41</v>
      </c>
      <c r="AV95" s="77">
        <v>69.822999999999993</v>
      </c>
      <c r="AW95" s="76">
        <v>1.9690000000000001</v>
      </c>
      <c r="AX95" s="76">
        <v>1.6020000000000001</v>
      </c>
      <c r="AY95" s="76">
        <v>1.1120000000000001</v>
      </c>
      <c r="AZ95" s="76">
        <v>0.68200000000000005</v>
      </c>
      <c r="BA95" s="76">
        <v>0.52800000000000002</v>
      </c>
      <c r="BB95" s="76">
        <v>0.374</v>
      </c>
      <c r="BC95" s="76">
        <v>0.29899999999999999</v>
      </c>
      <c r="BD95" s="76">
        <v>129.75</v>
      </c>
      <c r="BE95" s="76">
        <v>89.18</v>
      </c>
      <c r="BF95" s="76">
        <v>9.6</v>
      </c>
      <c r="BG95" s="76">
        <v>48.17</v>
      </c>
      <c r="BH95" s="76">
        <v>99.13</v>
      </c>
    </row>
    <row r="96" spans="1:60" x14ac:dyDescent="0.2">
      <c r="A96" s="71">
        <v>93</v>
      </c>
      <c r="B96" s="72">
        <v>285</v>
      </c>
      <c r="C96" s="73">
        <v>306.39999999999998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4">
        <v>52.36</v>
      </c>
      <c r="AC96" s="75">
        <v>3</v>
      </c>
      <c r="AD96" s="76">
        <v>0.86399999999999999</v>
      </c>
      <c r="AE96" s="76">
        <v>21.7</v>
      </c>
      <c r="AF96" s="76">
        <v>4.2</v>
      </c>
      <c r="AG96" s="76">
        <v>93.35</v>
      </c>
      <c r="AH96" s="76">
        <v>137.47</v>
      </c>
      <c r="AI96" s="76">
        <v>15.69</v>
      </c>
      <c r="AJ96" s="76">
        <v>21.76</v>
      </c>
      <c r="AK96" s="76">
        <v>45.69</v>
      </c>
      <c r="AL96" s="76">
        <v>66.209999999999994</v>
      </c>
      <c r="AM96" s="76">
        <v>7.04</v>
      </c>
      <c r="AN96" s="77">
        <v>37.506999999999998</v>
      </c>
      <c r="AO96" s="77">
        <v>35.814</v>
      </c>
      <c r="AP96" s="77">
        <v>26.042999999999999</v>
      </c>
      <c r="AQ96" s="77">
        <v>13.218</v>
      </c>
      <c r="AR96" s="77">
        <v>3.5979999999999999</v>
      </c>
      <c r="AS96" s="77">
        <v>1.772</v>
      </c>
      <c r="AT96" s="77">
        <v>3.8610000000000002</v>
      </c>
      <c r="AU96" s="77">
        <v>3.7360000000000002</v>
      </c>
      <c r="AV96" s="77">
        <v>78.989999999999995</v>
      </c>
      <c r="AW96" s="76">
        <v>2.0030000000000001</v>
      </c>
      <c r="AX96" s="76">
        <v>1.63</v>
      </c>
      <c r="AY96" s="76">
        <v>1.1319999999999999</v>
      </c>
      <c r="AZ96" s="76">
        <v>0.69399999999999995</v>
      </c>
      <c r="BA96" s="76">
        <v>0.53800000000000003</v>
      </c>
      <c r="BB96" s="76">
        <v>0.38100000000000001</v>
      </c>
      <c r="BC96" s="76">
        <v>0.30499999999999999</v>
      </c>
      <c r="BD96" s="76">
        <v>129.75</v>
      </c>
      <c r="BE96" s="76">
        <v>89.18</v>
      </c>
      <c r="BF96" s="76">
        <v>9.6</v>
      </c>
      <c r="BG96" s="76">
        <v>48.17</v>
      </c>
      <c r="BH96" s="76">
        <v>99.13</v>
      </c>
    </row>
    <row r="97" spans="1:60" x14ac:dyDescent="0.2">
      <c r="A97" s="71">
        <v>94</v>
      </c>
      <c r="B97" s="72">
        <v>285</v>
      </c>
      <c r="C97" s="73">
        <v>306.39999999999998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4">
        <v>49.99</v>
      </c>
      <c r="AC97" s="75">
        <v>3</v>
      </c>
      <c r="AD97" s="76">
        <v>0.86399999999999999</v>
      </c>
      <c r="AE97" s="76">
        <v>21.7</v>
      </c>
      <c r="AF97" s="76">
        <v>4.2</v>
      </c>
      <c r="AG97" s="76">
        <v>94.17</v>
      </c>
      <c r="AH97" s="76">
        <v>138.46</v>
      </c>
      <c r="AI97" s="76">
        <v>15.69</v>
      </c>
      <c r="AJ97" s="76">
        <v>21.76</v>
      </c>
      <c r="AK97" s="76">
        <v>45.69</v>
      </c>
      <c r="AL97" s="76">
        <v>66.209999999999994</v>
      </c>
      <c r="AM97" s="76">
        <v>7.04</v>
      </c>
      <c r="AN97" s="77">
        <v>40.409999999999997</v>
      </c>
      <c r="AO97" s="77">
        <v>38.673000000000002</v>
      </c>
      <c r="AP97" s="77">
        <v>28.495999999999999</v>
      </c>
      <c r="AQ97" s="77">
        <v>14.685</v>
      </c>
      <c r="AR97" s="77">
        <v>4.0250000000000004</v>
      </c>
      <c r="AS97" s="77">
        <v>1.772</v>
      </c>
      <c r="AT97" s="77">
        <v>4.202</v>
      </c>
      <c r="AU97" s="77">
        <v>4.0919999999999996</v>
      </c>
      <c r="AV97" s="77">
        <v>88.706000000000003</v>
      </c>
      <c r="AW97" s="76">
        <v>2.0379999999999998</v>
      </c>
      <c r="AX97" s="76">
        <v>1.6579999999999999</v>
      </c>
      <c r="AY97" s="76">
        <v>1.151</v>
      </c>
      <c r="AZ97" s="76">
        <v>0.70599999999999996</v>
      </c>
      <c r="BA97" s="76">
        <v>0.54700000000000004</v>
      </c>
      <c r="BB97" s="76">
        <v>0.38700000000000001</v>
      </c>
      <c r="BC97" s="76">
        <v>0.31</v>
      </c>
      <c r="BD97" s="76">
        <v>129.75</v>
      </c>
      <c r="BE97" s="76">
        <v>89.18</v>
      </c>
      <c r="BF97" s="76">
        <v>9.6</v>
      </c>
      <c r="BG97" s="76">
        <v>48.17</v>
      </c>
      <c r="BH97" s="76">
        <v>99.13</v>
      </c>
    </row>
    <row r="98" spans="1:60" x14ac:dyDescent="0.2">
      <c r="A98" s="71">
        <v>95</v>
      </c>
      <c r="B98" s="72">
        <v>285</v>
      </c>
      <c r="C98" s="73">
        <v>306.39999999999998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4">
        <v>47.63</v>
      </c>
      <c r="AC98" s="75">
        <v>3</v>
      </c>
      <c r="AD98" s="76">
        <v>0.86399999999999999</v>
      </c>
      <c r="AE98" s="76">
        <v>21.7</v>
      </c>
      <c r="AF98" s="76">
        <v>4.2</v>
      </c>
      <c r="AG98" s="76">
        <v>95</v>
      </c>
      <c r="AH98" s="76">
        <v>139.46</v>
      </c>
      <c r="AI98" s="76">
        <v>15.69</v>
      </c>
      <c r="AJ98" s="76">
        <v>21.76</v>
      </c>
      <c r="AK98" s="76">
        <v>45.69</v>
      </c>
      <c r="AL98" s="76">
        <v>66.209999999999994</v>
      </c>
      <c r="AM98" s="76">
        <v>7.04</v>
      </c>
      <c r="AN98" s="77">
        <v>43.567</v>
      </c>
      <c r="AO98" s="77">
        <v>41.776000000000003</v>
      </c>
      <c r="AP98" s="77">
        <v>31.184000000000001</v>
      </c>
      <c r="AQ98" s="77">
        <v>16.306999999999999</v>
      </c>
      <c r="AR98" s="77">
        <v>4.5270000000000001</v>
      </c>
      <c r="AS98" s="77">
        <v>1.772</v>
      </c>
      <c r="AT98" s="77">
        <v>4.5609999999999999</v>
      </c>
      <c r="AU98" s="77">
        <v>4.4790000000000001</v>
      </c>
      <c r="AV98" s="77">
        <v>88.706000000000003</v>
      </c>
      <c r="AW98" s="76">
        <v>2.0720000000000001</v>
      </c>
      <c r="AX98" s="76">
        <v>1.6870000000000001</v>
      </c>
      <c r="AY98" s="76">
        <v>1.171</v>
      </c>
      <c r="AZ98" s="76">
        <v>0.71799999999999997</v>
      </c>
      <c r="BA98" s="76">
        <v>0.55600000000000005</v>
      </c>
      <c r="BB98" s="76">
        <v>0.39400000000000002</v>
      </c>
      <c r="BC98" s="76">
        <v>0.315</v>
      </c>
      <c r="BD98" s="76">
        <v>129.75</v>
      </c>
      <c r="BE98" s="76">
        <v>89.18</v>
      </c>
      <c r="BF98" s="76">
        <v>9.6</v>
      </c>
      <c r="BG98" s="76">
        <v>48.17</v>
      </c>
      <c r="BH98" s="76">
        <v>99.13</v>
      </c>
    </row>
    <row r="99" spans="1:60" x14ac:dyDescent="0.2">
      <c r="A99" s="71">
        <v>96</v>
      </c>
      <c r="B99" s="72">
        <v>285</v>
      </c>
      <c r="C99" s="73">
        <v>306.39999999999998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4">
        <v>45.26</v>
      </c>
      <c r="AC99" s="75">
        <v>3</v>
      </c>
      <c r="AD99" s="76">
        <v>0.86399999999999999</v>
      </c>
      <c r="AE99" s="76">
        <v>21.7</v>
      </c>
      <c r="AF99" s="76">
        <v>4.2</v>
      </c>
      <c r="AG99" s="76">
        <v>95.83</v>
      </c>
      <c r="AH99" s="76">
        <v>140.46</v>
      </c>
      <c r="AI99" s="76">
        <v>15.69</v>
      </c>
      <c r="AJ99" s="76">
        <v>21.76</v>
      </c>
      <c r="AK99" s="76">
        <v>45.69</v>
      </c>
      <c r="AL99" s="76">
        <v>66.209999999999994</v>
      </c>
      <c r="AM99" s="76">
        <v>7.04</v>
      </c>
      <c r="AN99" s="77">
        <v>46.366999999999997</v>
      </c>
      <c r="AO99" s="77">
        <v>44.875999999999998</v>
      </c>
      <c r="AP99" s="77">
        <v>34.209000000000003</v>
      </c>
      <c r="AQ99" s="77">
        <v>18.184999999999999</v>
      </c>
      <c r="AR99" s="77">
        <v>5.0869999999999997</v>
      </c>
      <c r="AS99" s="77">
        <v>1.772</v>
      </c>
      <c r="AT99" s="77">
        <v>4.819</v>
      </c>
      <c r="AU99" s="77">
        <v>4.9059999999999997</v>
      </c>
      <c r="AV99" s="77">
        <v>88.706000000000003</v>
      </c>
      <c r="AW99" s="76">
        <v>2.1080000000000001</v>
      </c>
      <c r="AX99" s="76">
        <v>1.7150000000000001</v>
      </c>
      <c r="AY99" s="76">
        <v>1.1910000000000001</v>
      </c>
      <c r="AZ99" s="76">
        <v>0.73</v>
      </c>
      <c r="BA99" s="76">
        <v>0.56599999999999995</v>
      </c>
      <c r="BB99" s="76">
        <v>0.40100000000000002</v>
      </c>
      <c r="BC99" s="76">
        <v>0.32100000000000001</v>
      </c>
      <c r="BD99" s="76">
        <v>129.75</v>
      </c>
      <c r="BE99" s="76">
        <v>89.18</v>
      </c>
      <c r="BF99" s="76">
        <v>9.6</v>
      </c>
      <c r="BG99" s="76">
        <v>49.77</v>
      </c>
      <c r="BH99" s="76">
        <v>102.4</v>
      </c>
    </row>
    <row r="100" spans="1:60" x14ac:dyDescent="0.2">
      <c r="A100" s="71">
        <v>97</v>
      </c>
      <c r="B100" s="72">
        <v>285</v>
      </c>
      <c r="C100" s="73">
        <v>306.39999999999998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4">
        <v>42.89</v>
      </c>
      <c r="AC100" s="75">
        <v>3</v>
      </c>
      <c r="AD100" s="76">
        <v>0.86399999999999999</v>
      </c>
      <c r="AE100" s="76">
        <v>21.7</v>
      </c>
      <c r="AF100" s="76">
        <v>4.2</v>
      </c>
      <c r="AG100" s="76">
        <v>96.65</v>
      </c>
      <c r="AH100" s="76">
        <v>141.44999999999999</v>
      </c>
      <c r="AI100" s="76">
        <v>15.69</v>
      </c>
      <c r="AJ100" s="76">
        <v>21.76</v>
      </c>
      <c r="AK100" s="76">
        <v>45.69</v>
      </c>
      <c r="AL100" s="76">
        <v>66.209999999999994</v>
      </c>
      <c r="AM100" s="76">
        <v>7.04</v>
      </c>
      <c r="AN100" s="77">
        <v>46.366999999999997</v>
      </c>
      <c r="AO100" s="77">
        <v>44.875999999999998</v>
      </c>
      <c r="AP100" s="77">
        <v>37.540999999999997</v>
      </c>
      <c r="AQ100" s="77">
        <v>20.273</v>
      </c>
      <c r="AR100" s="77">
        <v>5.3920000000000003</v>
      </c>
      <c r="AS100" s="77">
        <v>1.772</v>
      </c>
      <c r="AT100" s="77">
        <v>4.819</v>
      </c>
      <c r="AU100" s="77">
        <v>4.9400000000000004</v>
      </c>
      <c r="AV100" s="77">
        <v>88.706000000000003</v>
      </c>
      <c r="AW100" s="76">
        <v>2.1429999999999998</v>
      </c>
      <c r="AX100" s="76">
        <v>1.744</v>
      </c>
      <c r="AY100" s="76">
        <v>1.2110000000000001</v>
      </c>
      <c r="AZ100" s="76">
        <v>0.74199999999999999</v>
      </c>
      <c r="BA100" s="76">
        <v>0.57499999999999996</v>
      </c>
      <c r="BB100" s="76">
        <v>0.40699999999999997</v>
      </c>
      <c r="BC100" s="76">
        <v>0.32600000000000001</v>
      </c>
      <c r="BD100" s="76">
        <v>129.75</v>
      </c>
      <c r="BE100" s="76">
        <v>89.18</v>
      </c>
      <c r="BF100" s="76">
        <v>9.6</v>
      </c>
      <c r="BG100" s="76">
        <v>49.77</v>
      </c>
      <c r="BH100" s="76">
        <v>102.4</v>
      </c>
    </row>
    <row r="101" spans="1:60" x14ac:dyDescent="0.2">
      <c r="A101" s="71">
        <v>98</v>
      </c>
      <c r="B101" s="72">
        <v>285</v>
      </c>
      <c r="C101" s="73">
        <v>306.39999999999998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4">
        <v>40.53</v>
      </c>
      <c r="AC101" s="75">
        <v>3</v>
      </c>
      <c r="AD101" s="76">
        <v>0.86399999999999999</v>
      </c>
      <c r="AE101" s="76">
        <v>21.7</v>
      </c>
      <c r="AF101" s="76">
        <v>4.2</v>
      </c>
      <c r="AG101" s="76">
        <v>97.48</v>
      </c>
      <c r="AH101" s="76">
        <v>142.44999999999999</v>
      </c>
      <c r="AI101" s="76">
        <v>15.69</v>
      </c>
      <c r="AJ101" s="76">
        <v>21.76</v>
      </c>
      <c r="AK101" s="76">
        <v>45.69</v>
      </c>
      <c r="AL101" s="76">
        <v>66.209999999999994</v>
      </c>
      <c r="AM101" s="76">
        <v>7.04</v>
      </c>
      <c r="AN101" s="77">
        <v>46.366999999999997</v>
      </c>
      <c r="AO101" s="77">
        <v>44.875999999999998</v>
      </c>
      <c r="AP101" s="77">
        <v>37.645000000000003</v>
      </c>
      <c r="AQ101" s="77">
        <v>20.594999999999999</v>
      </c>
      <c r="AR101" s="77">
        <v>5.3920000000000003</v>
      </c>
      <c r="AS101" s="77">
        <v>1.772</v>
      </c>
      <c r="AT101" s="77">
        <v>4.819</v>
      </c>
      <c r="AU101" s="77">
        <v>4.9400000000000004</v>
      </c>
      <c r="AV101" s="77">
        <v>88.706000000000003</v>
      </c>
      <c r="AW101" s="76">
        <v>2.1779999999999999</v>
      </c>
      <c r="AX101" s="76">
        <v>1.7729999999999999</v>
      </c>
      <c r="AY101" s="76">
        <v>1.2310000000000001</v>
      </c>
      <c r="AZ101" s="76">
        <v>0.755</v>
      </c>
      <c r="BA101" s="76">
        <v>0.58499999999999996</v>
      </c>
      <c r="BB101" s="76">
        <v>0.41399999999999998</v>
      </c>
      <c r="BC101" s="76">
        <v>0.33100000000000002</v>
      </c>
      <c r="BD101" s="76">
        <v>129.75</v>
      </c>
      <c r="BE101" s="76">
        <v>89.18</v>
      </c>
      <c r="BF101" s="76">
        <v>9.6</v>
      </c>
      <c r="BG101" s="76">
        <v>49.77</v>
      </c>
      <c r="BH101" s="76">
        <v>102.4</v>
      </c>
    </row>
    <row r="102" spans="1:60" x14ac:dyDescent="0.2">
      <c r="A102" s="71">
        <v>99</v>
      </c>
      <c r="B102" s="72">
        <v>285</v>
      </c>
      <c r="C102" s="73">
        <v>306.39999999999998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4">
        <v>38.159999999999997</v>
      </c>
      <c r="AC102" s="75">
        <v>3</v>
      </c>
      <c r="AD102" s="76">
        <v>0.86399999999999999</v>
      </c>
      <c r="AE102" s="76">
        <v>21.7</v>
      </c>
      <c r="AF102" s="76">
        <v>4.2</v>
      </c>
      <c r="AG102" s="76">
        <v>98.31</v>
      </c>
      <c r="AH102" s="76">
        <v>143.44</v>
      </c>
      <c r="AI102" s="76">
        <v>15.69</v>
      </c>
      <c r="AJ102" s="76">
        <v>21.76</v>
      </c>
      <c r="AK102" s="76">
        <v>45.69</v>
      </c>
      <c r="AL102" s="76">
        <v>66.209999999999994</v>
      </c>
      <c r="AM102" s="76">
        <v>7.04</v>
      </c>
      <c r="AN102" s="77">
        <v>46.366999999999997</v>
      </c>
      <c r="AO102" s="77">
        <v>44.875999999999998</v>
      </c>
      <c r="AP102" s="77">
        <v>37.645000000000003</v>
      </c>
      <c r="AQ102" s="77">
        <v>20.594999999999999</v>
      </c>
      <c r="AR102" s="77">
        <v>5.3920000000000003</v>
      </c>
      <c r="AS102" s="77">
        <v>1.772</v>
      </c>
      <c r="AT102" s="77">
        <v>4.819</v>
      </c>
      <c r="AU102" s="77">
        <v>4.9400000000000004</v>
      </c>
      <c r="AV102" s="77">
        <v>88.706000000000003</v>
      </c>
      <c r="AW102" s="76">
        <v>2.214</v>
      </c>
      <c r="AX102" s="76">
        <v>1.802</v>
      </c>
      <c r="AY102" s="76">
        <v>1.252</v>
      </c>
      <c r="AZ102" s="76">
        <v>0.76700000000000002</v>
      </c>
      <c r="BA102" s="76">
        <v>0.59499999999999997</v>
      </c>
      <c r="BB102" s="76">
        <v>0.42099999999999999</v>
      </c>
      <c r="BC102" s="76">
        <v>0.33700000000000002</v>
      </c>
      <c r="BD102" s="76">
        <v>129.75</v>
      </c>
      <c r="BE102" s="76">
        <v>89.18</v>
      </c>
      <c r="BF102" s="76">
        <v>9.6</v>
      </c>
      <c r="BG102" s="76">
        <v>49.77</v>
      </c>
      <c r="BH102" s="76">
        <v>102.4</v>
      </c>
    </row>
    <row r="103" spans="1:60" x14ac:dyDescent="0.2">
      <c r="A103" s="71">
        <v>100</v>
      </c>
      <c r="B103" s="72">
        <v>285</v>
      </c>
      <c r="C103" s="73">
        <v>306.39999999999998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4">
        <v>35.799999999999997</v>
      </c>
      <c r="AC103" s="75">
        <v>3</v>
      </c>
      <c r="AD103" s="76">
        <v>0.86399999999999999</v>
      </c>
      <c r="AE103" s="76">
        <v>21.7</v>
      </c>
      <c r="AF103" s="76">
        <v>4.2</v>
      </c>
      <c r="AG103" s="76">
        <v>99.13</v>
      </c>
      <c r="AH103" s="76">
        <v>144.44</v>
      </c>
      <c r="AI103" s="76">
        <v>15.69</v>
      </c>
      <c r="AJ103" s="76">
        <v>21.76</v>
      </c>
      <c r="AK103" s="76">
        <v>45.69</v>
      </c>
      <c r="AL103" s="76">
        <v>66.209999999999994</v>
      </c>
      <c r="AM103" s="76">
        <v>7.04</v>
      </c>
      <c r="AN103" s="77">
        <v>46.366999999999997</v>
      </c>
      <c r="AO103" s="77">
        <v>44.875999999999998</v>
      </c>
      <c r="AP103" s="77">
        <v>37.645000000000003</v>
      </c>
      <c r="AQ103" s="77">
        <v>20.594999999999999</v>
      </c>
      <c r="AR103" s="77">
        <v>5.3920000000000003</v>
      </c>
      <c r="AS103" s="77">
        <v>1.772</v>
      </c>
      <c r="AT103" s="77">
        <v>4.819</v>
      </c>
      <c r="AU103" s="77">
        <v>4.9400000000000004</v>
      </c>
      <c r="AV103" s="77">
        <v>88.706000000000003</v>
      </c>
      <c r="AW103" s="76">
        <v>2.2490000000000001</v>
      </c>
      <c r="AX103" s="76">
        <v>1.83</v>
      </c>
      <c r="AY103" s="76">
        <v>1.272</v>
      </c>
      <c r="AZ103" s="76">
        <v>0.77900000000000003</v>
      </c>
      <c r="BA103" s="76">
        <v>0.60399999999999998</v>
      </c>
      <c r="BB103" s="76">
        <v>0.42799999999999999</v>
      </c>
      <c r="BC103" s="76">
        <v>0.34200000000000003</v>
      </c>
      <c r="BD103" s="76">
        <v>129.75</v>
      </c>
      <c r="BE103" s="76">
        <v>89.18</v>
      </c>
      <c r="BF103" s="76">
        <v>9.6</v>
      </c>
      <c r="BG103" s="76">
        <v>49.77</v>
      </c>
      <c r="BH103" s="76">
        <v>102.4</v>
      </c>
    </row>
    <row r="104" spans="1:60" x14ac:dyDescent="0.2">
      <c r="A104" s="71">
        <v>101</v>
      </c>
      <c r="B104" s="72">
        <v>285</v>
      </c>
      <c r="C104" s="73">
        <v>306.39999999999998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4">
        <v>33.43</v>
      </c>
      <c r="AC104" s="75">
        <v>3</v>
      </c>
      <c r="AD104" s="76">
        <v>0.86399999999999999</v>
      </c>
      <c r="AE104" s="76">
        <v>21.7</v>
      </c>
      <c r="AF104" s="76">
        <v>4.2</v>
      </c>
      <c r="AG104" s="76">
        <v>99.96</v>
      </c>
      <c r="AH104" s="76">
        <v>145.44</v>
      </c>
      <c r="AI104" s="76">
        <v>15.69</v>
      </c>
      <c r="AJ104" s="76">
        <v>21.76</v>
      </c>
      <c r="AK104" s="76">
        <v>45.69</v>
      </c>
      <c r="AL104" s="76">
        <v>66.209999999999994</v>
      </c>
      <c r="AM104" s="76">
        <v>7.04</v>
      </c>
      <c r="AN104" s="77">
        <v>46.366999999999997</v>
      </c>
      <c r="AO104" s="77">
        <v>44.875999999999998</v>
      </c>
      <c r="AP104" s="77">
        <v>37.645000000000003</v>
      </c>
      <c r="AQ104" s="77">
        <v>20.594999999999999</v>
      </c>
      <c r="AR104" s="77">
        <v>5.3920000000000003</v>
      </c>
      <c r="AS104" s="77">
        <v>1.772</v>
      </c>
      <c r="AT104" s="77">
        <v>4.819</v>
      </c>
      <c r="AU104" s="77">
        <v>4.9400000000000004</v>
      </c>
      <c r="AV104" s="77">
        <v>88.706000000000003</v>
      </c>
      <c r="AW104" s="76">
        <v>2.2839999999999998</v>
      </c>
      <c r="AX104" s="76">
        <v>1.859</v>
      </c>
      <c r="AY104" s="76">
        <v>1.2909999999999999</v>
      </c>
      <c r="AZ104" s="76">
        <v>0.79200000000000004</v>
      </c>
      <c r="BA104" s="76">
        <v>0.61299999999999999</v>
      </c>
      <c r="BB104" s="76">
        <v>0.434</v>
      </c>
      <c r="BC104" s="76">
        <v>0.34799999999999998</v>
      </c>
      <c r="BD104" s="76">
        <v>129.75</v>
      </c>
      <c r="BE104" s="76">
        <v>89.18</v>
      </c>
      <c r="BF104" s="76">
        <v>9.6</v>
      </c>
      <c r="BG104" s="76">
        <v>49.77</v>
      </c>
      <c r="BH104" s="76">
        <v>102.4</v>
      </c>
    </row>
    <row r="105" spans="1:60" x14ac:dyDescent="0.2">
      <c r="A105" s="71">
        <v>102</v>
      </c>
      <c r="B105" s="72">
        <v>285</v>
      </c>
      <c r="C105" s="73">
        <v>306.39999999999998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4">
        <v>31.07</v>
      </c>
      <c r="AC105" s="75">
        <v>3</v>
      </c>
      <c r="AD105" s="76">
        <v>0.86399999999999999</v>
      </c>
      <c r="AE105" s="76">
        <v>21.7</v>
      </c>
      <c r="AF105" s="76">
        <v>4.2</v>
      </c>
      <c r="AG105" s="76">
        <v>100.79</v>
      </c>
      <c r="AH105" s="76">
        <v>146.43</v>
      </c>
      <c r="AI105" s="76">
        <v>15.69</v>
      </c>
      <c r="AJ105" s="76">
        <v>21.76</v>
      </c>
      <c r="AK105" s="76">
        <v>45.69</v>
      </c>
      <c r="AL105" s="76">
        <v>66.209999999999994</v>
      </c>
      <c r="AM105" s="76">
        <v>7.04</v>
      </c>
      <c r="AN105" s="77">
        <v>46.366999999999997</v>
      </c>
      <c r="AO105" s="77">
        <v>44.875999999999998</v>
      </c>
      <c r="AP105" s="77">
        <v>37.645000000000003</v>
      </c>
      <c r="AQ105" s="77">
        <v>20.594999999999999</v>
      </c>
      <c r="AR105" s="77">
        <v>5.3920000000000003</v>
      </c>
      <c r="AS105" s="77">
        <v>1.772</v>
      </c>
      <c r="AT105" s="77">
        <v>4.819</v>
      </c>
      <c r="AU105" s="77">
        <v>4.9400000000000004</v>
      </c>
      <c r="AV105" s="77">
        <v>88.706000000000003</v>
      </c>
      <c r="AW105" s="76">
        <v>2.3180000000000001</v>
      </c>
      <c r="AX105" s="76">
        <v>1.8859999999999999</v>
      </c>
      <c r="AY105" s="76">
        <v>1.3109999999999999</v>
      </c>
      <c r="AZ105" s="76">
        <v>0.80300000000000005</v>
      </c>
      <c r="BA105" s="76">
        <v>0.622</v>
      </c>
      <c r="BB105" s="76">
        <v>0.441</v>
      </c>
      <c r="BC105" s="76">
        <v>0.35299999999999998</v>
      </c>
      <c r="BD105" s="76">
        <v>129.75</v>
      </c>
      <c r="BE105" s="76">
        <v>89.18</v>
      </c>
      <c r="BF105" s="76">
        <v>9.6</v>
      </c>
      <c r="BG105" s="76">
        <v>49.77</v>
      </c>
      <c r="BH105" s="76">
        <v>102.4</v>
      </c>
    </row>
    <row r="106" spans="1:60" x14ac:dyDescent="0.2">
      <c r="A106" s="71">
        <v>103</v>
      </c>
      <c r="B106" s="72">
        <v>285</v>
      </c>
      <c r="C106" s="73">
        <v>306.39999999999998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4">
        <v>28.7</v>
      </c>
      <c r="AC106" s="75">
        <v>3</v>
      </c>
      <c r="AD106" s="76">
        <v>0.86399999999999999</v>
      </c>
      <c r="AE106" s="76">
        <v>21.7</v>
      </c>
      <c r="AF106" s="76">
        <v>4.2</v>
      </c>
      <c r="AG106" s="76">
        <v>101.61</v>
      </c>
      <c r="AH106" s="76">
        <v>147.43</v>
      </c>
      <c r="AI106" s="76">
        <v>15.69</v>
      </c>
      <c r="AJ106" s="76">
        <v>21.76</v>
      </c>
      <c r="AK106" s="76">
        <v>45.69</v>
      </c>
      <c r="AL106" s="76">
        <v>66.209999999999994</v>
      </c>
      <c r="AM106" s="76">
        <v>7.04</v>
      </c>
      <c r="AN106" s="77">
        <v>46.366999999999997</v>
      </c>
      <c r="AO106" s="77">
        <v>44.875999999999998</v>
      </c>
      <c r="AP106" s="77">
        <v>37.645000000000003</v>
      </c>
      <c r="AQ106" s="77">
        <v>20.594999999999999</v>
      </c>
      <c r="AR106" s="77">
        <v>5.3920000000000003</v>
      </c>
      <c r="AS106" s="77">
        <v>1.772</v>
      </c>
      <c r="AT106" s="77">
        <v>4.819</v>
      </c>
      <c r="AU106" s="77">
        <v>4.9400000000000004</v>
      </c>
      <c r="AV106" s="77">
        <v>88.706000000000003</v>
      </c>
      <c r="AW106" s="76">
        <v>2.347</v>
      </c>
      <c r="AX106" s="76">
        <v>1.91</v>
      </c>
      <c r="AY106" s="76">
        <v>1.327</v>
      </c>
      <c r="AZ106" s="76">
        <v>0.81399999999999995</v>
      </c>
      <c r="BA106" s="76">
        <v>0.63</v>
      </c>
      <c r="BB106" s="76">
        <v>0.44600000000000001</v>
      </c>
      <c r="BC106" s="76">
        <v>0.35699999999999998</v>
      </c>
      <c r="BD106" s="76">
        <v>129.75</v>
      </c>
      <c r="BE106" s="76">
        <v>89.18</v>
      </c>
      <c r="BF106" s="76">
        <v>9.6</v>
      </c>
      <c r="BG106" s="76">
        <v>49.77</v>
      </c>
      <c r="BH106" s="76">
        <v>102.4</v>
      </c>
    </row>
    <row r="107" spans="1:60" x14ac:dyDescent="0.2">
      <c r="A107" s="71">
        <v>104</v>
      </c>
      <c r="B107" s="72">
        <v>285</v>
      </c>
      <c r="C107" s="73">
        <v>306.39999999999998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4">
        <v>28.7</v>
      </c>
      <c r="AC107" s="75">
        <v>3</v>
      </c>
      <c r="AD107" s="76">
        <v>0.86399999999999999</v>
      </c>
      <c r="AE107" s="76">
        <v>21.7</v>
      </c>
      <c r="AF107" s="76">
        <v>4.2</v>
      </c>
      <c r="AG107" s="76">
        <v>101.61</v>
      </c>
      <c r="AH107" s="76">
        <v>147.43</v>
      </c>
      <c r="AI107" s="76">
        <v>15.69</v>
      </c>
      <c r="AJ107" s="76">
        <v>21.76</v>
      </c>
      <c r="AK107" s="76">
        <v>45.69</v>
      </c>
      <c r="AL107" s="76">
        <v>66.209999999999994</v>
      </c>
      <c r="AM107" s="76">
        <v>7.04</v>
      </c>
      <c r="AN107" s="77">
        <v>46.366999999999997</v>
      </c>
      <c r="AO107" s="77">
        <v>44.875999999999998</v>
      </c>
      <c r="AP107" s="77">
        <v>37.645000000000003</v>
      </c>
      <c r="AQ107" s="77">
        <v>20.594999999999999</v>
      </c>
      <c r="AR107" s="77">
        <v>5.3920000000000003</v>
      </c>
      <c r="AS107" s="77">
        <v>1.772</v>
      </c>
      <c r="AT107" s="77">
        <v>4.819</v>
      </c>
      <c r="AU107" s="77">
        <v>4.9400000000000004</v>
      </c>
      <c r="AV107" s="77">
        <v>88.706000000000003</v>
      </c>
      <c r="AW107" s="76">
        <v>2.347</v>
      </c>
      <c r="AX107" s="76">
        <v>1.91</v>
      </c>
      <c r="AY107" s="76">
        <v>1.327</v>
      </c>
      <c r="AZ107" s="76">
        <v>0.81399999999999995</v>
      </c>
      <c r="BA107" s="76">
        <v>0.63</v>
      </c>
      <c r="BB107" s="76">
        <v>0.44600000000000001</v>
      </c>
      <c r="BC107" s="76">
        <v>0.35699999999999998</v>
      </c>
      <c r="BD107" s="76">
        <v>129.75</v>
      </c>
      <c r="BE107" s="76">
        <v>89.18</v>
      </c>
      <c r="BF107" s="76">
        <v>9.6</v>
      </c>
      <c r="BG107" s="76">
        <v>49.77</v>
      </c>
      <c r="BH107" s="76">
        <v>102.4</v>
      </c>
    </row>
    <row r="108" spans="1:60" x14ac:dyDescent="0.2">
      <c r="A108" s="71">
        <v>105</v>
      </c>
      <c r="B108" s="72">
        <v>285</v>
      </c>
      <c r="C108" s="73">
        <v>306.39999999999998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4">
        <v>28.7</v>
      </c>
      <c r="AC108" s="75">
        <v>3</v>
      </c>
      <c r="AD108" s="76">
        <v>0.86399999999999999</v>
      </c>
      <c r="AE108" s="76">
        <v>21.7</v>
      </c>
      <c r="AF108" s="76">
        <v>4.2</v>
      </c>
      <c r="AG108" s="76">
        <v>101.61</v>
      </c>
      <c r="AH108" s="76">
        <v>147.43</v>
      </c>
      <c r="AI108" s="76">
        <v>15.69</v>
      </c>
      <c r="AJ108" s="76">
        <v>21.76</v>
      </c>
      <c r="AK108" s="76">
        <v>45.69</v>
      </c>
      <c r="AL108" s="76">
        <v>66.209999999999994</v>
      </c>
      <c r="AM108" s="76">
        <v>7.04</v>
      </c>
      <c r="AN108" s="77">
        <v>46.366999999999997</v>
      </c>
      <c r="AO108" s="77">
        <v>44.875999999999998</v>
      </c>
      <c r="AP108" s="77">
        <v>37.645000000000003</v>
      </c>
      <c r="AQ108" s="77">
        <v>20.594999999999999</v>
      </c>
      <c r="AR108" s="77">
        <v>5.3920000000000003</v>
      </c>
      <c r="AS108" s="77">
        <v>1.772</v>
      </c>
      <c r="AT108" s="77">
        <v>4.819</v>
      </c>
      <c r="AU108" s="77">
        <v>4.9400000000000004</v>
      </c>
      <c r="AV108" s="77">
        <v>88.706000000000003</v>
      </c>
      <c r="AW108" s="76">
        <v>2.347</v>
      </c>
      <c r="AX108" s="76">
        <v>1.91</v>
      </c>
      <c r="AY108" s="76">
        <v>1.327</v>
      </c>
      <c r="AZ108" s="76">
        <v>0.81399999999999995</v>
      </c>
      <c r="BA108" s="76">
        <v>0.63</v>
      </c>
      <c r="BB108" s="76">
        <v>0.44600000000000001</v>
      </c>
      <c r="BC108" s="76">
        <v>0.35699999999999998</v>
      </c>
      <c r="BD108" s="76">
        <v>129.75</v>
      </c>
      <c r="BE108" s="76">
        <v>89.18</v>
      </c>
      <c r="BF108" s="76">
        <v>9.6</v>
      </c>
      <c r="BG108" s="76">
        <v>49.77</v>
      </c>
      <c r="BH108" s="76">
        <v>102.4</v>
      </c>
    </row>
    <row r="109" spans="1:60" x14ac:dyDescent="0.2">
      <c r="A109" s="71">
        <v>106</v>
      </c>
      <c r="B109" s="72">
        <v>285</v>
      </c>
      <c r="C109" s="73">
        <v>306.39999999999998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4">
        <v>28.7</v>
      </c>
      <c r="AC109" s="75">
        <v>3</v>
      </c>
      <c r="AD109" s="76">
        <v>0.86399999999999999</v>
      </c>
      <c r="AE109" s="76">
        <v>21.7</v>
      </c>
      <c r="AF109" s="76">
        <v>4.2</v>
      </c>
      <c r="AG109" s="76">
        <v>101.61</v>
      </c>
      <c r="AH109" s="76">
        <v>147.43</v>
      </c>
      <c r="AI109" s="76">
        <v>15.69</v>
      </c>
      <c r="AJ109" s="76">
        <v>21.76</v>
      </c>
      <c r="AK109" s="76">
        <v>45.69</v>
      </c>
      <c r="AL109" s="76">
        <v>66.209999999999994</v>
      </c>
      <c r="AM109" s="76">
        <v>7.04</v>
      </c>
      <c r="AN109" s="77">
        <v>46.366999999999997</v>
      </c>
      <c r="AO109" s="77">
        <v>44.875999999999998</v>
      </c>
      <c r="AP109" s="77">
        <v>37.645000000000003</v>
      </c>
      <c r="AQ109" s="77">
        <v>20.594999999999999</v>
      </c>
      <c r="AR109" s="77">
        <v>5.3920000000000003</v>
      </c>
      <c r="AS109" s="77">
        <v>1.772</v>
      </c>
      <c r="AT109" s="77">
        <v>4.819</v>
      </c>
      <c r="AU109" s="77">
        <v>4.9400000000000004</v>
      </c>
      <c r="AV109" s="77">
        <v>88.706000000000003</v>
      </c>
      <c r="AW109" s="76">
        <v>2.347</v>
      </c>
      <c r="AX109" s="76">
        <v>1.91</v>
      </c>
      <c r="AY109" s="76">
        <v>1.327</v>
      </c>
      <c r="AZ109" s="76">
        <v>0.81399999999999995</v>
      </c>
      <c r="BA109" s="76">
        <v>0.63</v>
      </c>
      <c r="BB109" s="76">
        <v>0.44600000000000001</v>
      </c>
      <c r="BC109" s="76">
        <v>0.35699999999999998</v>
      </c>
      <c r="BD109" s="76">
        <v>129.75</v>
      </c>
      <c r="BE109" s="76">
        <v>89.18</v>
      </c>
      <c r="BF109" s="76">
        <v>9.6</v>
      </c>
      <c r="BG109" s="76">
        <v>49.77</v>
      </c>
      <c r="BH109" s="76">
        <v>102.4</v>
      </c>
    </row>
    <row r="110" spans="1:60" x14ac:dyDescent="0.2">
      <c r="A110" s="71">
        <v>107</v>
      </c>
      <c r="B110" s="72">
        <v>285</v>
      </c>
      <c r="C110" s="73">
        <v>306.39999999999998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4">
        <v>28.7</v>
      </c>
      <c r="AC110" s="75">
        <v>3</v>
      </c>
      <c r="AD110" s="76">
        <v>0.86399999999999999</v>
      </c>
      <c r="AE110" s="76">
        <v>21.7</v>
      </c>
      <c r="AF110" s="76">
        <v>4.2</v>
      </c>
      <c r="AG110" s="76">
        <v>101.61</v>
      </c>
      <c r="AH110" s="76">
        <v>147.43</v>
      </c>
      <c r="AI110" s="76">
        <v>15.69</v>
      </c>
      <c r="AJ110" s="76">
        <v>21.76</v>
      </c>
      <c r="AK110" s="76">
        <v>45.69</v>
      </c>
      <c r="AL110" s="76">
        <v>66.209999999999994</v>
      </c>
      <c r="AM110" s="76">
        <v>7.04</v>
      </c>
      <c r="AN110" s="77">
        <v>46.366999999999997</v>
      </c>
      <c r="AO110" s="77">
        <v>44.875999999999998</v>
      </c>
      <c r="AP110" s="77">
        <v>37.645000000000003</v>
      </c>
      <c r="AQ110" s="77">
        <v>20.594999999999999</v>
      </c>
      <c r="AR110" s="77">
        <v>5.3920000000000003</v>
      </c>
      <c r="AS110" s="77">
        <v>1.772</v>
      </c>
      <c r="AT110" s="77">
        <v>4.819</v>
      </c>
      <c r="AU110" s="77">
        <v>4.9400000000000004</v>
      </c>
      <c r="AV110" s="77">
        <v>88.706000000000003</v>
      </c>
      <c r="AW110" s="76">
        <v>2.347</v>
      </c>
      <c r="AX110" s="76">
        <v>1.91</v>
      </c>
      <c r="AY110" s="76">
        <v>1.327</v>
      </c>
      <c r="AZ110" s="76">
        <v>0.81399999999999995</v>
      </c>
      <c r="BA110" s="76">
        <v>0.63</v>
      </c>
      <c r="BB110" s="76">
        <v>0.44600000000000001</v>
      </c>
      <c r="BC110" s="76">
        <v>0.35699999999999998</v>
      </c>
      <c r="BD110" s="76">
        <v>129.75</v>
      </c>
      <c r="BE110" s="76">
        <v>89.18</v>
      </c>
      <c r="BF110" s="76">
        <v>9.6</v>
      </c>
      <c r="BG110" s="76">
        <v>49.77</v>
      </c>
      <c r="BH110" s="76">
        <v>102.4</v>
      </c>
    </row>
    <row r="111" spans="1:60" x14ac:dyDescent="0.2">
      <c r="A111" s="71">
        <v>108</v>
      </c>
      <c r="B111" s="72">
        <v>285</v>
      </c>
      <c r="C111" s="73">
        <v>306.39999999999998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4">
        <v>28.7</v>
      </c>
      <c r="AC111" s="75">
        <v>3</v>
      </c>
      <c r="AD111" s="76">
        <v>0.86399999999999999</v>
      </c>
      <c r="AE111" s="76">
        <v>21.7</v>
      </c>
      <c r="AF111" s="76">
        <v>4.2</v>
      </c>
      <c r="AG111" s="76">
        <v>101.61</v>
      </c>
      <c r="AH111" s="76">
        <v>147.43</v>
      </c>
      <c r="AI111" s="76">
        <v>15.69</v>
      </c>
      <c r="AJ111" s="76">
        <v>21.76</v>
      </c>
      <c r="AK111" s="76">
        <v>45.69</v>
      </c>
      <c r="AL111" s="76">
        <v>66.209999999999994</v>
      </c>
      <c r="AM111" s="76">
        <v>7.04</v>
      </c>
      <c r="AN111" s="77">
        <v>46.366999999999997</v>
      </c>
      <c r="AO111" s="77">
        <v>44.875999999999998</v>
      </c>
      <c r="AP111" s="77">
        <v>37.645000000000003</v>
      </c>
      <c r="AQ111" s="77">
        <v>20.594999999999999</v>
      </c>
      <c r="AR111" s="77">
        <v>5.3920000000000003</v>
      </c>
      <c r="AS111" s="77">
        <v>1.772</v>
      </c>
      <c r="AT111" s="77">
        <v>4.819</v>
      </c>
      <c r="AU111" s="77">
        <v>4.9400000000000004</v>
      </c>
      <c r="AV111" s="77">
        <v>88.706000000000003</v>
      </c>
      <c r="AW111" s="76">
        <v>2.347</v>
      </c>
      <c r="AX111" s="76">
        <v>1.91</v>
      </c>
      <c r="AY111" s="76">
        <v>1.327</v>
      </c>
      <c r="AZ111" s="76">
        <v>0.81399999999999995</v>
      </c>
      <c r="BA111" s="76">
        <v>0.63</v>
      </c>
      <c r="BB111" s="76">
        <v>0.44600000000000001</v>
      </c>
      <c r="BC111" s="76">
        <v>0.35699999999999998</v>
      </c>
      <c r="BD111" s="76">
        <v>129.75</v>
      </c>
      <c r="BE111" s="76">
        <v>89.18</v>
      </c>
      <c r="BF111" s="76">
        <v>9.6</v>
      </c>
      <c r="BG111" s="76">
        <v>49.77</v>
      </c>
      <c r="BH111" s="76">
        <v>102.4</v>
      </c>
    </row>
    <row r="112" spans="1:60" x14ac:dyDescent="0.2">
      <c r="A112" s="71">
        <v>109</v>
      </c>
      <c r="B112" s="72">
        <v>285</v>
      </c>
      <c r="C112" s="73">
        <v>306.39999999999998</v>
      </c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4">
        <v>28.7</v>
      </c>
      <c r="AC112" s="75">
        <v>3</v>
      </c>
      <c r="AD112" s="76">
        <v>0.86399999999999999</v>
      </c>
      <c r="AE112" s="76">
        <v>21.7</v>
      </c>
      <c r="AF112" s="76">
        <v>4.2</v>
      </c>
      <c r="AG112" s="76">
        <v>101.61</v>
      </c>
      <c r="AH112" s="76">
        <v>147.43</v>
      </c>
      <c r="AI112" s="76">
        <v>15.69</v>
      </c>
      <c r="AJ112" s="76">
        <v>21.76</v>
      </c>
      <c r="AK112" s="76">
        <v>45.69</v>
      </c>
      <c r="AL112" s="76">
        <v>66.209999999999994</v>
      </c>
      <c r="AM112" s="76">
        <v>7.04</v>
      </c>
      <c r="AN112" s="77">
        <v>46.366999999999997</v>
      </c>
      <c r="AO112" s="77">
        <v>44.875999999999998</v>
      </c>
      <c r="AP112" s="77">
        <v>37.645000000000003</v>
      </c>
      <c r="AQ112" s="77">
        <v>20.594999999999999</v>
      </c>
      <c r="AR112" s="77">
        <v>5.3920000000000003</v>
      </c>
      <c r="AS112" s="77">
        <v>1.772</v>
      </c>
      <c r="AT112" s="77">
        <v>4.819</v>
      </c>
      <c r="AU112" s="77">
        <v>4.9400000000000004</v>
      </c>
      <c r="AV112" s="77">
        <v>88.706000000000003</v>
      </c>
      <c r="AW112" s="76">
        <v>2.347</v>
      </c>
      <c r="AX112" s="76">
        <v>1.91</v>
      </c>
      <c r="AY112" s="76">
        <v>1.327</v>
      </c>
      <c r="AZ112" s="76">
        <v>0.81399999999999995</v>
      </c>
      <c r="BA112" s="76">
        <v>0.63</v>
      </c>
      <c r="BB112" s="76">
        <v>0.44600000000000001</v>
      </c>
      <c r="BC112" s="76">
        <v>0.35699999999999998</v>
      </c>
      <c r="BD112" s="76">
        <v>129.75</v>
      </c>
      <c r="BE112" s="76">
        <v>89.18</v>
      </c>
      <c r="BF112" s="76">
        <v>9.6</v>
      </c>
      <c r="BG112" s="76">
        <v>49.77</v>
      </c>
      <c r="BH112" s="76">
        <v>102.4</v>
      </c>
    </row>
    <row r="113" spans="1:60" x14ac:dyDescent="0.2">
      <c r="A113" s="71">
        <v>110</v>
      </c>
      <c r="B113" s="72">
        <v>285</v>
      </c>
      <c r="C113" s="73">
        <v>306.39999999999998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4">
        <v>28.7</v>
      </c>
      <c r="AC113" s="75">
        <v>3</v>
      </c>
      <c r="AD113" s="76">
        <v>0.86399999999999999</v>
      </c>
      <c r="AE113" s="76">
        <v>21.7</v>
      </c>
      <c r="AF113" s="76">
        <v>4.2</v>
      </c>
      <c r="AG113" s="76">
        <v>101.61</v>
      </c>
      <c r="AH113" s="76">
        <v>147.43</v>
      </c>
      <c r="AI113" s="76">
        <v>15.69</v>
      </c>
      <c r="AJ113" s="76">
        <v>21.76</v>
      </c>
      <c r="AK113" s="76">
        <v>45.69</v>
      </c>
      <c r="AL113" s="76">
        <v>66.209999999999994</v>
      </c>
      <c r="AM113" s="76">
        <v>7.04</v>
      </c>
      <c r="AN113" s="77">
        <v>46.366999999999997</v>
      </c>
      <c r="AO113" s="77">
        <v>44.875999999999998</v>
      </c>
      <c r="AP113" s="77">
        <v>37.645000000000003</v>
      </c>
      <c r="AQ113" s="77">
        <v>20.594999999999999</v>
      </c>
      <c r="AR113" s="77">
        <v>5.3920000000000003</v>
      </c>
      <c r="AS113" s="77">
        <v>1.772</v>
      </c>
      <c r="AT113" s="77">
        <v>4.819</v>
      </c>
      <c r="AU113" s="77">
        <v>4.9400000000000004</v>
      </c>
      <c r="AV113" s="77">
        <v>88.706000000000003</v>
      </c>
      <c r="AW113" s="76">
        <v>2.347</v>
      </c>
      <c r="AX113" s="76">
        <v>1.91</v>
      </c>
      <c r="AY113" s="76">
        <v>1.327</v>
      </c>
      <c r="AZ113" s="76">
        <v>0.81399999999999995</v>
      </c>
      <c r="BA113" s="76">
        <v>0.63</v>
      </c>
      <c r="BB113" s="76">
        <v>0.44600000000000001</v>
      </c>
      <c r="BC113" s="76">
        <v>0.35699999999999998</v>
      </c>
      <c r="BD113" s="76">
        <v>129.75</v>
      </c>
      <c r="BE113" s="76">
        <v>89.18</v>
      </c>
      <c r="BF113" s="76">
        <v>9.6</v>
      </c>
      <c r="BG113" s="76">
        <v>49.77</v>
      </c>
      <c r="BH113" s="76">
        <v>102.4</v>
      </c>
    </row>
    <row r="114" spans="1:60" x14ac:dyDescent="0.2">
      <c r="A114" s="71">
        <v>111</v>
      </c>
      <c r="B114" s="72">
        <v>285</v>
      </c>
      <c r="C114" s="73">
        <v>306.39999999999998</v>
      </c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4">
        <v>28.7</v>
      </c>
      <c r="AC114" s="75">
        <v>3</v>
      </c>
      <c r="AD114" s="76">
        <v>0.86399999999999999</v>
      </c>
      <c r="AE114" s="76">
        <v>21.7</v>
      </c>
      <c r="AF114" s="76">
        <v>4.2</v>
      </c>
      <c r="AG114" s="76">
        <v>101.61</v>
      </c>
      <c r="AH114" s="76">
        <v>147.43</v>
      </c>
      <c r="AI114" s="76">
        <v>15.69</v>
      </c>
      <c r="AJ114" s="76">
        <v>21.76</v>
      </c>
      <c r="AK114" s="76">
        <v>45.69</v>
      </c>
      <c r="AL114" s="76">
        <v>66.209999999999994</v>
      </c>
      <c r="AM114" s="76">
        <v>7.04</v>
      </c>
      <c r="AN114" s="77">
        <v>46.366999999999997</v>
      </c>
      <c r="AO114" s="77">
        <v>44.875999999999998</v>
      </c>
      <c r="AP114" s="77">
        <v>37.645000000000003</v>
      </c>
      <c r="AQ114" s="77">
        <v>20.594999999999999</v>
      </c>
      <c r="AR114" s="77">
        <v>5.3920000000000003</v>
      </c>
      <c r="AS114" s="77">
        <v>1.772</v>
      </c>
      <c r="AT114" s="77">
        <v>4.819</v>
      </c>
      <c r="AU114" s="77">
        <v>4.9400000000000004</v>
      </c>
      <c r="AV114" s="77">
        <v>88.706000000000003</v>
      </c>
      <c r="AW114" s="76">
        <v>2.347</v>
      </c>
      <c r="AX114" s="76">
        <v>1.91</v>
      </c>
      <c r="AY114" s="76">
        <v>1.327</v>
      </c>
      <c r="AZ114" s="76">
        <v>0.81399999999999995</v>
      </c>
      <c r="BA114" s="76">
        <v>0.63</v>
      </c>
      <c r="BB114" s="76">
        <v>0.44600000000000001</v>
      </c>
      <c r="BC114" s="76">
        <v>0.35699999999999998</v>
      </c>
      <c r="BD114" s="76">
        <v>129.75</v>
      </c>
      <c r="BE114" s="76">
        <v>89.18</v>
      </c>
      <c r="BF114" s="76">
        <v>9.6</v>
      </c>
      <c r="BG114" s="76">
        <v>49.77</v>
      </c>
      <c r="BH114" s="76">
        <v>102.4</v>
      </c>
    </row>
    <row r="115" spans="1:60" x14ac:dyDescent="0.2">
      <c r="A115" s="71">
        <v>112</v>
      </c>
      <c r="B115" s="72">
        <v>285</v>
      </c>
      <c r="C115" s="73">
        <v>306.39999999999998</v>
      </c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4">
        <v>28.7</v>
      </c>
      <c r="AC115" s="75">
        <v>3</v>
      </c>
      <c r="AD115" s="76">
        <v>0.86399999999999999</v>
      </c>
      <c r="AE115" s="76">
        <v>21.7</v>
      </c>
      <c r="AF115" s="76">
        <v>4.2</v>
      </c>
      <c r="AG115" s="76">
        <v>101.61</v>
      </c>
      <c r="AH115" s="76">
        <v>147.43</v>
      </c>
      <c r="AI115" s="76">
        <v>15.69</v>
      </c>
      <c r="AJ115" s="76">
        <v>21.76</v>
      </c>
      <c r="AK115" s="76">
        <v>45.69</v>
      </c>
      <c r="AL115" s="76">
        <v>66.209999999999994</v>
      </c>
      <c r="AM115" s="76">
        <v>7.04</v>
      </c>
      <c r="AN115" s="77">
        <v>46.366999999999997</v>
      </c>
      <c r="AO115" s="77">
        <v>44.875999999999998</v>
      </c>
      <c r="AP115" s="77">
        <v>37.645000000000003</v>
      </c>
      <c r="AQ115" s="77">
        <v>20.594999999999999</v>
      </c>
      <c r="AR115" s="77">
        <v>5.3920000000000003</v>
      </c>
      <c r="AS115" s="77">
        <v>1.772</v>
      </c>
      <c r="AT115" s="77">
        <v>4.819</v>
      </c>
      <c r="AU115" s="77">
        <v>4.9400000000000004</v>
      </c>
      <c r="AV115" s="77">
        <v>88.706000000000003</v>
      </c>
      <c r="AW115" s="76">
        <v>2.347</v>
      </c>
      <c r="AX115" s="76">
        <v>1.91</v>
      </c>
      <c r="AY115" s="76">
        <v>1.327</v>
      </c>
      <c r="AZ115" s="76">
        <v>0.81399999999999995</v>
      </c>
      <c r="BA115" s="76">
        <v>0.63</v>
      </c>
      <c r="BB115" s="76">
        <v>0.44600000000000001</v>
      </c>
      <c r="BC115" s="76">
        <v>0.35699999999999998</v>
      </c>
      <c r="BD115" s="76">
        <v>129.75</v>
      </c>
      <c r="BE115" s="76">
        <v>89.18</v>
      </c>
      <c r="BF115" s="76">
        <v>9.6</v>
      </c>
      <c r="BG115" s="76">
        <v>49.77</v>
      </c>
      <c r="BH115" s="76">
        <v>102.4</v>
      </c>
    </row>
    <row r="116" spans="1:60" x14ac:dyDescent="0.2">
      <c r="A116" s="71">
        <v>113</v>
      </c>
      <c r="B116" s="72">
        <v>285</v>
      </c>
      <c r="C116" s="73">
        <v>306.39999999999998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4">
        <v>28.7</v>
      </c>
      <c r="AC116" s="75">
        <v>3</v>
      </c>
      <c r="AD116" s="76">
        <v>0.86399999999999999</v>
      </c>
      <c r="AE116" s="76">
        <v>21.7</v>
      </c>
      <c r="AF116" s="76">
        <v>4.2</v>
      </c>
      <c r="AG116" s="76">
        <v>101.61</v>
      </c>
      <c r="AH116" s="76">
        <v>147.43</v>
      </c>
      <c r="AI116" s="76">
        <v>15.69</v>
      </c>
      <c r="AJ116" s="76">
        <v>21.76</v>
      </c>
      <c r="AK116" s="76">
        <v>45.69</v>
      </c>
      <c r="AL116" s="76">
        <v>66.209999999999994</v>
      </c>
      <c r="AM116" s="76">
        <v>7.04</v>
      </c>
      <c r="AN116" s="77">
        <v>46.366999999999997</v>
      </c>
      <c r="AO116" s="77">
        <v>44.875999999999998</v>
      </c>
      <c r="AP116" s="77">
        <v>37.645000000000003</v>
      </c>
      <c r="AQ116" s="77">
        <v>20.594999999999999</v>
      </c>
      <c r="AR116" s="77">
        <v>5.3920000000000003</v>
      </c>
      <c r="AS116" s="77">
        <v>1.772</v>
      </c>
      <c r="AT116" s="77">
        <v>4.819</v>
      </c>
      <c r="AU116" s="77">
        <v>4.9400000000000004</v>
      </c>
      <c r="AV116" s="77">
        <v>88.706000000000003</v>
      </c>
      <c r="AW116" s="76">
        <v>2.347</v>
      </c>
      <c r="AX116" s="76">
        <v>1.91</v>
      </c>
      <c r="AY116" s="76">
        <v>1.327</v>
      </c>
      <c r="AZ116" s="76">
        <v>0.81399999999999995</v>
      </c>
      <c r="BA116" s="76">
        <v>0.63</v>
      </c>
      <c r="BB116" s="76">
        <v>0.44600000000000001</v>
      </c>
      <c r="BC116" s="76">
        <v>0.35699999999999998</v>
      </c>
      <c r="BD116" s="76">
        <v>129.75</v>
      </c>
      <c r="BE116" s="76">
        <v>89.18</v>
      </c>
      <c r="BF116" s="76">
        <v>9.6</v>
      </c>
      <c r="BG116" s="76">
        <v>49.77</v>
      </c>
      <c r="BH116" s="76">
        <v>102.4</v>
      </c>
    </row>
    <row r="117" spans="1:60" x14ac:dyDescent="0.2">
      <c r="A117" s="71">
        <v>114</v>
      </c>
      <c r="B117" s="72">
        <v>285</v>
      </c>
      <c r="C117" s="73">
        <v>306.39999999999998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4">
        <v>28.7</v>
      </c>
      <c r="AC117" s="75">
        <v>3</v>
      </c>
      <c r="AD117" s="76">
        <v>0.86399999999999999</v>
      </c>
      <c r="AE117" s="76">
        <v>21.7</v>
      </c>
      <c r="AF117" s="76">
        <v>4.2</v>
      </c>
      <c r="AG117" s="76">
        <v>101.61</v>
      </c>
      <c r="AH117" s="76">
        <v>147.43</v>
      </c>
      <c r="AI117" s="76">
        <v>15.69</v>
      </c>
      <c r="AJ117" s="76">
        <v>21.76</v>
      </c>
      <c r="AK117" s="76">
        <v>45.69</v>
      </c>
      <c r="AL117" s="76">
        <v>66.209999999999994</v>
      </c>
      <c r="AM117" s="76">
        <v>7.04</v>
      </c>
      <c r="AN117" s="77">
        <v>46.366999999999997</v>
      </c>
      <c r="AO117" s="77">
        <v>44.875999999999998</v>
      </c>
      <c r="AP117" s="77">
        <v>37.645000000000003</v>
      </c>
      <c r="AQ117" s="77">
        <v>20.594999999999999</v>
      </c>
      <c r="AR117" s="77">
        <v>5.3920000000000003</v>
      </c>
      <c r="AS117" s="77">
        <v>1.772</v>
      </c>
      <c r="AT117" s="77">
        <v>4.819</v>
      </c>
      <c r="AU117" s="77">
        <v>4.9400000000000004</v>
      </c>
      <c r="AV117" s="77">
        <v>88.706000000000003</v>
      </c>
      <c r="AW117" s="76">
        <v>2.347</v>
      </c>
      <c r="AX117" s="76">
        <v>1.91</v>
      </c>
      <c r="AY117" s="76">
        <v>1.327</v>
      </c>
      <c r="AZ117" s="76">
        <v>0.81399999999999995</v>
      </c>
      <c r="BA117" s="76">
        <v>0.63</v>
      </c>
      <c r="BB117" s="76">
        <v>0.44600000000000001</v>
      </c>
      <c r="BC117" s="76">
        <v>0.35699999999999998</v>
      </c>
      <c r="BD117" s="76">
        <v>129.75</v>
      </c>
      <c r="BE117" s="76">
        <v>89.18</v>
      </c>
      <c r="BF117" s="76">
        <v>9.6</v>
      </c>
      <c r="BG117" s="76">
        <v>49.77</v>
      </c>
      <c r="BH117" s="76">
        <v>102.4</v>
      </c>
    </row>
    <row r="118" spans="1:60" x14ac:dyDescent="0.2">
      <c r="A118" s="71">
        <v>115</v>
      </c>
      <c r="B118" s="72">
        <v>285</v>
      </c>
      <c r="C118" s="73">
        <v>306.39999999999998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4">
        <v>28.7</v>
      </c>
      <c r="AC118" s="75">
        <v>3</v>
      </c>
      <c r="AD118" s="76">
        <v>0.86399999999999999</v>
      </c>
      <c r="AE118" s="76">
        <v>21.7</v>
      </c>
      <c r="AF118" s="76">
        <v>4.2</v>
      </c>
      <c r="AG118" s="76">
        <v>101.61</v>
      </c>
      <c r="AH118" s="76">
        <v>147.43</v>
      </c>
      <c r="AI118" s="76">
        <v>15.69</v>
      </c>
      <c r="AJ118" s="76">
        <v>21.76</v>
      </c>
      <c r="AK118" s="76">
        <v>45.69</v>
      </c>
      <c r="AL118" s="76">
        <v>66.209999999999994</v>
      </c>
      <c r="AM118" s="76">
        <v>7.04</v>
      </c>
      <c r="AN118" s="77">
        <v>46.366999999999997</v>
      </c>
      <c r="AO118" s="77">
        <v>44.875999999999998</v>
      </c>
      <c r="AP118" s="77">
        <v>37.645000000000003</v>
      </c>
      <c r="AQ118" s="77">
        <v>20.594999999999999</v>
      </c>
      <c r="AR118" s="77">
        <v>5.3920000000000003</v>
      </c>
      <c r="AS118" s="77">
        <v>1.772</v>
      </c>
      <c r="AT118" s="77">
        <v>4.819</v>
      </c>
      <c r="AU118" s="77">
        <v>4.9400000000000004</v>
      </c>
      <c r="AV118" s="77">
        <v>88.706000000000003</v>
      </c>
      <c r="AW118" s="76">
        <v>2.347</v>
      </c>
      <c r="AX118" s="76">
        <v>1.91</v>
      </c>
      <c r="AY118" s="76">
        <v>1.327</v>
      </c>
      <c r="AZ118" s="76">
        <v>0.81399999999999995</v>
      </c>
      <c r="BA118" s="76">
        <v>0.63</v>
      </c>
      <c r="BB118" s="76">
        <v>0.44600000000000001</v>
      </c>
      <c r="BC118" s="76">
        <v>0.35699999999999998</v>
      </c>
      <c r="BD118" s="76">
        <v>129.75</v>
      </c>
      <c r="BE118" s="76">
        <v>89.18</v>
      </c>
      <c r="BF118" s="76">
        <v>9.6</v>
      </c>
      <c r="BG118" s="76">
        <v>49.77</v>
      </c>
      <c r="BH118" s="76">
        <v>102.4</v>
      </c>
    </row>
    <row r="119" spans="1:60" x14ac:dyDescent="0.2">
      <c r="A119" s="71">
        <v>116</v>
      </c>
      <c r="B119" s="72">
        <v>285</v>
      </c>
      <c r="C119" s="73">
        <v>306.39999999999998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4">
        <v>28.7</v>
      </c>
      <c r="AC119" s="75">
        <v>3</v>
      </c>
      <c r="AD119" s="76">
        <v>0.86399999999999999</v>
      </c>
      <c r="AE119" s="76">
        <v>21.7</v>
      </c>
      <c r="AF119" s="76">
        <v>4.2</v>
      </c>
      <c r="AG119" s="76">
        <v>101.61</v>
      </c>
      <c r="AH119" s="76">
        <v>147.43</v>
      </c>
      <c r="AI119" s="76">
        <v>15.69</v>
      </c>
      <c r="AJ119" s="76">
        <v>21.76</v>
      </c>
      <c r="AK119" s="76">
        <v>45.69</v>
      </c>
      <c r="AL119" s="76">
        <v>66.209999999999994</v>
      </c>
      <c r="AM119" s="76">
        <v>7.04</v>
      </c>
      <c r="AN119" s="77">
        <v>46.366999999999997</v>
      </c>
      <c r="AO119" s="77">
        <v>44.875999999999998</v>
      </c>
      <c r="AP119" s="77">
        <v>37.645000000000003</v>
      </c>
      <c r="AQ119" s="77">
        <v>20.594999999999999</v>
      </c>
      <c r="AR119" s="77">
        <v>5.3920000000000003</v>
      </c>
      <c r="AS119" s="77">
        <v>1.772</v>
      </c>
      <c r="AT119" s="77">
        <v>4.819</v>
      </c>
      <c r="AU119" s="77">
        <v>4.9400000000000004</v>
      </c>
      <c r="AV119" s="77">
        <v>88.706000000000003</v>
      </c>
      <c r="AW119" s="76">
        <v>2.347</v>
      </c>
      <c r="AX119" s="76">
        <v>1.91</v>
      </c>
      <c r="AY119" s="76">
        <v>1.327</v>
      </c>
      <c r="AZ119" s="76">
        <v>0.81399999999999995</v>
      </c>
      <c r="BA119" s="76">
        <v>0.63</v>
      </c>
      <c r="BB119" s="76">
        <v>0.44600000000000001</v>
      </c>
      <c r="BC119" s="76">
        <v>0.35699999999999998</v>
      </c>
      <c r="BD119" s="76">
        <v>129.75</v>
      </c>
      <c r="BE119" s="76">
        <v>89.18</v>
      </c>
      <c r="BF119" s="76">
        <v>9.6</v>
      </c>
      <c r="BG119" s="76">
        <v>49.77</v>
      </c>
      <c r="BH119" s="76">
        <v>102.4</v>
      </c>
    </row>
    <row r="120" spans="1:60" x14ac:dyDescent="0.2">
      <c r="A120" s="71">
        <v>117</v>
      </c>
      <c r="B120" s="72">
        <v>285</v>
      </c>
      <c r="C120" s="73">
        <v>306.39999999999998</v>
      </c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4">
        <v>28.7</v>
      </c>
      <c r="AC120" s="75">
        <v>3</v>
      </c>
      <c r="AD120" s="76">
        <v>0.86399999999999999</v>
      </c>
      <c r="AE120" s="76">
        <v>21.7</v>
      </c>
      <c r="AF120" s="76">
        <v>4.2</v>
      </c>
      <c r="AG120" s="76">
        <v>101.61</v>
      </c>
      <c r="AH120" s="76">
        <v>147.43</v>
      </c>
      <c r="AI120" s="76">
        <v>15.69</v>
      </c>
      <c r="AJ120" s="76">
        <v>21.76</v>
      </c>
      <c r="AK120" s="76">
        <v>45.69</v>
      </c>
      <c r="AL120" s="76">
        <v>66.209999999999994</v>
      </c>
      <c r="AM120" s="76">
        <v>7.04</v>
      </c>
      <c r="AN120" s="77">
        <v>46.366999999999997</v>
      </c>
      <c r="AO120" s="77">
        <v>44.875999999999998</v>
      </c>
      <c r="AP120" s="77">
        <v>37.645000000000003</v>
      </c>
      <c r="AQ120" s="77">
        <v>20.594999999999999</v>
      </c>
      <c r="AR120" s="77">
        <v>5.3920000000000003</v>
      </c>
      <c r="AS120" s="77">
        <v>1.772</v>
      </c>
      <c r="AT120" s="77">
        <v>4.819</v>
      </c>
      <c r="AU120" s="77">
        <v>4.9400000000000004</v>
      </c>
      <c r="AV120" s="77">
        <v>88.706000000000003</v>
      </c>
      <c r="AW120" s="76">
        <v>2.347</v>
      </c>
      <c r="AX120" s="76">
        <v>1.91</v>
      </c>
      <c r="AY120" s="76">
        <v>1.327</v>
      </c>
      <c r="AZ120" s="76">
        <v>0.81399999999999995</v>
      </c>
      <c r="BA120" s="76">
        <v>0.63</v>
      </c>
      <c r="BB120" s="76">
        <v>0.44600000000000001</v>
      </c>
      <c r="BC120" s="76">
        <v>0.35699999999999998</v>
      </c>
      <c r="BD120" s="76">
        <v>129.75</v>
      </c>
      <c r="BE120" s="76">
        <v>89.18</v>
      </c>
      <c r="BF120" s="76">
        <v>9.6</v>
      </c>
      <c r="BG120" s="76">
        <v>49.77</v>
      </c>
      <c r="BH120" s="76">
        <v>102.4</v>
      </c>
    </row>
    <row r="121" spans="1:60" x14ac:dyDescent="0.2">
      <c r="A121" s="71">
        <v>118</v>
      </c>
      <c r="B121" s="72">
        <v>285</v>
      </c>
      <c r="C121" s="73">
        <v>306.39999999999998</v>
      </c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4">
        <v>28.7</v>
      </c>
      <c r="AC121" s="75">
        <v>3</v>
      </c>
      <c r="AD121" s="76">
        <v>0.86399999999999999</v>
      </c>
      <c r="AE121" s="76">
        <v>21.7</v>
      </c>
      <c r="AF121" s="76">
        <v>4.2</v>
      </c>
      <c r="AG121" s="76">
        <v>101.61</v>
      </c>
      <c r="AH121" s="76">
        <v>147.43</v>
      </c>
      <c r="AI121" s="76">
        <v>15.69</v>
      </c>
      <c r="AJ121" s="76">
        <v>21.76</v>
      </c>
      <c r="AK121" s="76">
        <v>45.69</v>
      </c>
      <c r="AL121" s="76">
        <v>66.209999999999994</v>
      </c>
      <c r="AM121" s="76">
        <v>7.04</v>
      </c>
      <c r="AN121" s="77">
        <v>46.366999999999997</v>
      </c>
      <c r="AO121" s="77">
        <v>44.875999999999998</v>
      </c>
      <c r="AP121" s="77">
        <v>37.645000000000003</v>
      </c>
      <c r="AQ121" s="77">
        <v>20.594999999999999</v>
      </c>
      <c r="AR121" s="77">
        <v>5.3920000000000003</v>
      </c>
      <c r="AS121" s="77">
        <v>1.772</v>
      </c>
      <c r="AT121" s="77">
        <v>4.819</v>
      </c>
      <c r="AU121" s="77">
        <v>4.9400000000000004</v>
      </c>
      <c r="AV121" s="77">
        <v>88.706000000000003</v>
      </c>
      <c r="AW121" s="76">
        <v>2.347</v>
      </c>
      <c r="AX121" s="76">
        <v>1.91</v>
      </c>
      <c r="AY121" s="76">
        <v>1.327</v>
      </c>
      <c r="AZ121" s="76">
        <v>0.81399999999999995</v>
      </c>
      <c r="BA121" s="76">
        <v>0.63</v>
      </c>
      <c r="BB121" s="76">
        <v>0.44600000000000001</v>
      </c>
      <c r="BC121" s="76">
        <v>0.35699999999999998</v>
      </c>
      <c r="BD121" s="76">
        <v>129.75</v>
      </c>
      <c r="BE121" s="76">
        <v>89.18</v>
      </c>
      <c r="BF121" s="76">
        <v>9.6</v>
      </c>
      <c r="BG121" s="76">
        <v>49.77</v>
      </c>
      <c r="BH121" s="76">
        <v>102.4</v>
      </c>
    </row>
    <row r="122" spans="1:60" x14ac:dyDescent="0.2">
      <c r="A122" s="71">
        <v>119</v>
      </c>
      <c r="B122" s="72">
        <v>285</v>
      </c>
      <c r="C122" s="73">
        <v>306.39999999999998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4">
        <v>28.7</v>
      </c>
      <c r="AC122" s="75">
        <v>3</v>
      </c>
      <c r="AD122" s="76">
        <v>0.86399999999999999</v>
      </c>
      <c r="AE122" s="76">
        <v>21.7</v>
      </c>
      <c r="AF122" s="76">
        <v>4.2</v>
      </c>
      <c r="AG122" s="76">
        <v>101.61</v>
      </c>
      <c r="AH122" s="76">
        <v>147.43</v>
      </c>
      <c r="AI122" s="76">
        <v>15.69</v>
      </c>
      <c r="AJ122" s="76">
        <v>21.76</v>
      </c>
      <c r="AK122" s="76">
        <v>45.69</v>
      </c>
      <c r="AL122" s="76">
        <v>66.209999999999994</v>
      </c>
      <c r="AM122" s="76">
        <v>7.04</v>
      </c>
      <c r="AN122" s="77">
        <v>46.366999999999997</v>
      </c>
      <c r="AO122" s="77">
        <v>44.875999999999998</v>
      </c>
      <c r="AP122" s="77">
        <v>37.645000000000003</v>
      </c>
      <c r="AQ122" s="77">
        <v>20.594999999999999</v>
      </c>
      <c r="AR122" s="77">
        <v>5.3920000000000003</v>
      </c>
      <c r="AS122" s="77">
        <v>1.772</v>
      </c>
      <c r="AT122" s="77">
        <v>4.819</v>
      </c>
      <c r="AU122" s="77">
        <v>4.9400000000000004</v>
      </c>
      <c r="AV122" s="77">
        <v>88.706000000000003</v>
      </c>
      <c r="AW122" s="76">
        <v>2.347</v>
      </c>
      <c r="AX122" s="76">
        <v>1.91</v>
      </c>
      <c r="AY122" s="76">
        <v>1.327</v>
      </c>
      <c r="AZ122" s="76">
        <v>0.81399999999999995</v>
      </c>
      <c r="BA122" s="76">
        <v>0.63</v>
      </c>
      <c r="BB122" s="76">
        <v>0.44600000000000001</v>
      </c>
      <c r="BC122" s="76">
        <v>0.35699999999999998</v>
      </c>
      <c r="BD122" s="76">
        <v>129.75</v>
      </c>
      <c r="BE122" s="76">
        <v>89.18</v>
      </c>
      <c r="BF122" s="76">
        <v>9.6</v>
      </c>
      <c r="BG122" s="76">
        <v>49.77</v>
      </c>
      <c r="BH122" s="76">
        <v>102.4</v>
      </c>
    </row>
    <row r="123" spans="1:60" x14ac:dyDescent="0.2">
      <c r="A123" s="71">
        <v>120</v>
      </c>
      <c r="B123" s="72">
        <v>285</v>
      </c>
      <c r="C123" s="73">
        <v>306.39999999999998</v>
      </c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4">
        <v>28.7</v>
      </c>
      <c r="AC123" s="75">
        <v>3</v>
      </c>
      <c r="AD123" s="76">
        <v>0.86399999999999999</v>
      </c>
      <c r="AE123" s="76">
        <v>21.7</v>
      </c>
      <c r="AF123" s="76">
        <v>4.2</v>
      </c>
      <c r="AG123" s="76">
        <v>101.61</v>
      </c>
      <c r="AH123" s="76">
        <v>147.43</v>
      </c>
      <c r="AI123" s="76">
        <v>15.69</v>
      </c>
      <c r="AJ123" s="76">
        <v>21.76</v>
      </c>
      <c r="AK123" s="76">
        <v>45.69</v>
      </c>
      <c r="AL123" s="76">
        <v>66.209999999999994</v>
      </c>
      <c r="AM123" s="76">
        <v>7.04</v>
      </c>
      <c r="AN123" s="77">
        <v>46.366999999999997</v>
      </c>
      <c r="AO123" s="77">
        <v>44.875999999999998</v>
      </c>
      <c r="AP123" s="77">
        <v>37.645000000000003</v>
      </c>
      <c r="AQ123" s="77">
        <v>20.594999999999999</v>
      </c>
      <c r="AR123" s="77">
        <v>5.3920000000000003</v>
      </c>
      <c r="AS123" s="77">
        <v>1.772</v>
      </c>
      <c r="AT123" s="77">
        <v>4.819</v>
      </c>
      <c r="AU123" s="77">
        <v>4.9400000000000004</v>
      </c>
      <c r="AV123" s="77">
        <v>88.706000000000003</v>
      </c>
      <c r="AW123" s="76">
        <v>2.347</v>
      </c>
      <c r="AX123" s="76">
        <v>1.91</v>
      </c>
      <c r="AY123" s="76">
        <v>1.327</v>
      </c>
      <c r="AZ123" s="76">
        <v>0.81399999999999995</v>
      </c>
      <c r="BA123" s="76">
        <v>0.63</v>
      </c>
      <c r="BB123" s="76">
        <v>0.44600000000000001</v>
      </c>
      <c r="BC123" s="76">
        <v>0.35699999999999998</v>
      </c>
      <c r="BD123" s="76">
        <v>129.75</v>
      </c>
      <c r="BE123" s="76">
        <v>89.18</v>
      </c>
      <c r="BF123" s="76">
        <v>9.6</v>
      </c>
      <c r="BG123" s="76">
        <v>49.77</v>
      </c>
      <c r="BH123" s="76">
        <v>102.4</v>
      </c>
    </row>
    <row r="124" spans="1:60" x14ac:dyDescent="0.2">
      <c r="AB124" s="80">
        <v>58.99</v>
      </c>
      <c r="AK124" s="67">
        <v>12.63</v>
      </c>
      <c r="AL124" s="67">
        <v>15.65</v>
      </c>
      <c r="AM124" s="67">
        <v>1.79</v>
      </c>
      <c r="AN124" s="81">
        <v>0.245</v>
      </c>
      <c r="AO124" s="81">
        <v>0.23799999999999999</v>
      </c>
      <c r="AP124" s="81">
        <v>0.192</v>
      </c>
      <c r="AQ124" s="81">
        <v>8.2000000000000003E-2</v>
      </c>
      <c r="AR124" s="81">
        <v>1.9E-2</v>
      </c>
      <c r="AS124" s="81">
        <v>1E-3</v>
      </c>
      <c r="AT124" s="81">
        <v>1E-3</v>
      </c>
      <c r="AU124" s="81">
        <v>1E-3</v>
      </c>
      <c r="AV124" s="81">
        <v>8.0000000000000002E-3</v>
      </c>
      <c r="BG124" s="82"/>
      <c r="BH124" s="82"/>
    </row>
    <row r="125" spans="1:60" x14ac:dyDescent="0.2">
      <c r="AB125" s="80">
        <v>58.99</v>
      </c>
      <c r="AK125" s="67">
        <v>12.63</v>
      </c>
      <c r="AL125" s="67">
        <v>15.65</v>
      </c>
      <c r="AM125" s="67">
        <v>1.79</v>
      </c>
      <c r="AN125" s="81">
        <v>0.245</v>
      </c>
      <c r="AO125" s="81">
        <v>0.23799999999999999</v>
      </c>
      <c r="AP125" s="81">
        <v>0.192</v>
      </c>
      <c r="AQ125" s="81">
        <v>8.2000000000000003E-2</v>
      </c>
      <c r="AR125" s="81">
        <v>1.9E-2</v>
      </c>
      <c r="AS125" s="81">
        <v>1E-3</v>
      </c>
      <c r="AT125" s="81">
        <v>1E-3</v>
      </c>
      <c r="AU125" s="81">
        <v>1E-3</v>
      </c>
      <c r="AV125" s="81">
        <v>8.0000000000000002E-3</v>
      </c>
    </row>
    <row r="126" spans="1:60" x14ac:dyDescent="0.2">
      <c r="AB126" s="80">
        <v>58.99</v>
      </c>
      <c r="AK126" s="67">
        <v>12.63</v>
      </c>
      <c r="AL126" s="67">
        <v>15.65</v>
      </c>
      <c r="AM126" s="67">
        <v>1.79</v>
      </c>
      <c r="AN126" s="81">
        <v>0.245</v>
      </c>
      <c r="AO126" s="81">
        <v>0.23799999999999999</v>
      </c>
      <c r="AP126" s="81">
        <v>0.192</v>
      </c>
      <c r="AQ126" s="81">
        <v>8.2000000000000003E-2</v>
      </c>
      <c r="AR126" s="81">
        <v>1.9E-2</v>
      </c>
      <c r="AS126" s="81">
        <v>1E-3</v>
      </c>
      <c r="AT126" s="81">
        <v>1E-3</v>
      </c>
      <c r="AU126" s="81">
        <v>1E-3</v>
      </c>
      <c r="AV126" s="81">
        <v>8.0000000000000002E-3</v>
      </c>
    </row>
    <row r="127" spans="1:60" x14ac:dyDescent="0.2">
      <c r="AB127" s="80">
        <v>58.99</v>
      </c>
      <c r="AK127" s="67">
        <v>12.63</v>
      </c>
      <c r="AL127" s="67">
        <v>15.65</v>
      </c>
      <c r="AM127" s="67">
        <v>1.79</v>
      </c>
      <c r="AN127" s="81">
        <v>0.245</v>
      </c>
      <c r="AO127" s="81">
        <v>0.23799999999999999</v>
      </c>
      <c r="AP127" s="81">
        <v>0.192</v>
      </c>
      <c r="AQ127" s="81">
        <v>8.2000000000000003E-2</v>
      </c>
      <c r="AR127" s="81">
        <v>1.9E-2</v>
      </c>
      <c r="AS127" s="81">
        <v>1E-3</v>
      </c>
      <c r="AT127" s="81">
        <v>1E-3</v>
      </c>
      <c r="AU127" s="81">
        <v>1E-3</v>
      </c>
      <c r="AV127" s="81">
        <v>8.0000000000000002E-3</v>
      </c>
    </row>
    <row r="128" spans="1:60" x14ac:dyDescent="0.2">
      <c r="AB128" s="80">
        <v>58.99</v>
      </c>
      <c r="AK128" s="67">
        <v>12.63</v>
      </c>
      <c r="AL128" s="67">
        <v>15.65</v>
      </c>
      <c r="AM128" s="67">
        <v>1.79</v>
      </c>
      <c r="AN128" s="81">
        <v>0.245</v>
      </c>
      <c r="AO128" s="81">
        <v>0.23799999999999999</v>
      </c>
      <c r="AP128" s="81">
        <v>0.192</v>
      </c>
      <c r="AQ128" s="81">
        <v>8.2000000000000003E-2</v>
      </c>
      <c r="AR128" s="81">
        <v>1.9E-2</v>
      </c>
      <c r="AS128" s="81">
        <v>1E-3</v>
      </c>
      <c r="AT128" s="81">
        <v>1E-3</v>
      </c>
      <c r="AU128" s="81">
        <v>1E-3</v>
      </c>
      <c r="AV128" s="81">
        <v>8.0000000000000002E-3</v>
      </c>
    </row>
    <row r="129" spans="28:48" x14ac:dyDescent="0.2">
      <c r="AB129" s="80">
        <v>58.99</v>
      </c>
      <c r="AK129" s="67">
        <v>12.63</v>
      </c>
      <c r="AL129" s="67">
        <v>15.65</v>
      </c>
      <c r="AM129" s="67">
        <v>1.79</v>
      </c>
      <c r="AN129" s="81">
        <v>0.245</v>
      </c>
      <c r="AO129" s="81">
        <v>0.23799999999999999</v>
      </c>
      <c r="AP129" s="81">
        <v>0.192</v>
      </c>
      <c r="AQ129" s="81">
        <v>8.2000000000000003E-2</v>
      </c>
      <c r="AR129" s="81">
        <v>1.9E-2</v>
      </c>
      <c r="AS129" s="81">
        <v>1E-3</v>
      </c>
      <c r="AT129" s="81">
        <v>1E-3</v>
      </c>
      <c r="AU129" s="81">
        <v>1E-3</v>
      </c>
      <c r="AV129" s="81">
        <v>8.0000000000000002E-3</v>
      </c>
    </row>
    <row r="130" spans="28:48" x14ac:dyDescent="0.2">
      <c r="AB130" s="80">
        <v>58.99</v>
      </c>
      <c r="AK130" s="67">
        <v>12.63</v>
      </c>
      <c r="AL130" s="67">
        <v>15.65</v>
      </c>
      <c r="AM130" s="67">
        <v>1.79</v>
      </c>
      <c r="AN130" s="81">
        <v>0.245</v>
      </c>
      <c r="AO130" s="81">
        <v>0.23799999999999999</v>
      </c>
      <c r="AP130" s="81">
        <v>0.192</v>
      </c>
      <c r="AQ130" s="81">
        <v>8.2000000000000003E-2</v>
      </c>
      <c r="AR130" s="81">
        <v>1.9E-2</v>
      </c>
      <c r="AS130" s="81">
        <v>1E-3</v>
      </c>
      <c r="AT130" s="81">
        <v>1E-3</v>
      </c>
      <c r="AU130" s="81">
        <v>1E-3</v>
      </c>
      <c r="AV130" s="81">
        <v>8.0000000000000002E-3</v>
      </c>
    </row>
    <row r="131" spans="28:48" x14ac:dyDescent="0.2">
      <c r="AB131" s="80">
        <v>58.99</v>
      </c>
      <c r="AK131" s="67">
        <v>12.63</v>
      </c>
      <c r="AL131" s="67">
        <v>15.65</v>
      </c>
      <c r="AM131" s="67">
        <v>1.79</v>
      </c>
      <c r="AN131" s="81">
        <v>0.245</v>
      </c>
      <c r="AO131" s="81">
        <v>0.23799999999999999</v>
      </c>
      <c r="AP131" s="81">
        <v>0.192</v>
      </c>
      <c r="AQ131" s="81">
        <v>8.2000000000000003E-2</v>
      </c>
      <c r="AR131" s="81">
        <v>1.9E-2</v>
      </c>
      <c r="AS131" s="81">
        <v>1E-3</v>
      </c>
      <c r="AT131" s="81">
        <v>1E-3</v>
      </c>
      <c r="AU131" s="81">
        <v>1E-3</v>
      </c>
      <c r="AV131" s="81">
        <v>8.0000000000000002E-3</v>
      </c>
    </row>
    <row r="132" spans="28:48" x14ac:dyDescent="0.2">
      <c r="AB132" s="80">
        <v>58.99</v>
      </c>
      <c r="AK132" s="67">
        <v>12.63</v>
      </c>
      <c r="AL132" s="67">
        <v>15.65</v>
      </c>
      <c r="AM132" s="67">
        <v>1.79</v>
      </c>
      <c r="AN132" s="81">
        <v>0.245</v>
      </c>
      <c r="AO132" s="81">
        <v>0.23799999999999999</v>
      </c>
      <c r="AP132" s="81">
        <v>0.192</v>
      </c>
      <c r="AQ132" s="81">
        <v>8.2000000000000003E-2</v>
      </c>
      <c r="AR132" s="81">
        <v>1.9E-2</v>
      </c>
      <c r="AS132" s="81">
        <v>1E-3</v>
      </c>
      <c r="AT132" s="81">
        <v>1E-3</v>
      </c>
      <c r="AU132" s="81">
        <v>1E-3</v>
      </c>
      <c r="AV132" s="81">
        <v>8.0000000000000002E-3</v>
      </c>
    </row>
    <row r="133" spans="28:48" x14ac:dyDescent="0.2">
      <c r="AB133" s="80">
        <v>58.99</v>
      </c>
      <c r="AK133" s="67">
        <v>12.63</v>
      </c>
      <c r="AL133" s="67">
        <v>15.65</v>
      </c>
      <c r="AM133" s="67">
        <v>1.79</v>
      </c>
      <c r="AN133" s="81">
        <v>0.245</v>
      </c>
      <c r="AO133" s="81">
        <v>0.23799999999999999</v>
      </c>
      <c r="AP133" s="81">
        <v>0.192</v>
      </c>
      <c r="AQ133" s="81">
        <v>8.2000000000000003E-2</v>
      </c>
      <c r="AR133" s="81">
        <v>1.9E-2</v>
      </c>
      <c r="AS133" s="81">
        <v>1E-3</v>
      </c>
      <c r="AT133" s="81">
        <v>1E-3</v>
      </c>
      <c r="AU133" s="81">
        <v>1E-3</v>
      </c>
      <c r="AV133" s="81">
        <v>8.0000000000000002E-3</v>
      </c>
    </row>
    <row r="134" spans="28:48" x14ac:dyDescent="0.2">
      <c r="AB134" s="80">
        <v>58.99</v>
      </c>
      <c r="AK134" s="67">
        <v>12.63</v>
      </c>
      <c r="AL134" s="67">
        <v>15.65</v>
      </c>
      <c r="AM134" s="67">
        <v>1.79</v>
      </c>
      <c r="AN134" s="81">
        <v>0.245</v>
      </c>
      <c r="AO134" s="81">
        <v>0.23799999999999999</v>
      </c>
      <c r="AP134" s="81">
        <v>0.192</v>
      </c>
      <c r="AQ134" s="81">
        <v>8.2000000000000003E-2</v>
      </c>
      <c r="AR134" s="81">
        <v>1.9E-2</v>
      </c>
      <c r="AS134" s="81">
        <v>1E-3</v>
      </c>
      <c r="AT134" s="81">
        <v>1E-3</v>
      </c>
      <c r="AU134" s="81">
        <v>1E-3</v>
      </c>
      <c r="AV134" s="81">
        <v>8.0000000000000002E-3</v>
      </c>
    </row>
    <row r="135" spans="28:48" x14ac:dyDescent="0.2">
      <c r="AB135" s="80">
        <v>58.99</v>
      </c>
      <c r="AK135" s="67">
        <v>12.63</v>
      </c>
      <c r="AL135" s="67">
        <v>15.65</v>
      </c>
      <c r="AM135" s="67">
        <v>1.79</v>
      </c>
      <c r="AN135" s="81">
        <v>0.245</v>
      </c>
      <c r="AO135" s="81">
        <v>0.23799999999999999</v>
      </c>
      <c r="AP135" s="81">
        <v>0.192</v>
      </c>
      <c r="AQ135" s="81">
        <v>8.2000000000000003E-2</v>
      </c>
      <c r="AR135" s="81">
        <v>1.9E-2</v>
      </c>
      <c r="AS135" s="81">
        <v>1E-3</v>
      </c>
      <c r="AT135" s="81">
        <v>1E-3</v>
      </c>
      <c r="AU135" s="81">
        <v>1E-3</v>
      </c>
      <c r="AV135" s="81">
        <v>8.0000000000000002E-3</v>
      </c>
    </row>
    <row r="136" spans="28:48" x14ac:dyDescent="0.2">
      <c r="AB136" s="80">
        <v>58.99</v>
      </c>
      <c r="AK136" s="67">
        <v>12.63</v>
      </c>
      <c r="AL136" s="67">
        <v>15.65</v>
      </c>
      <c r="AM136" s="67">
        <v>1.79</v>
      </c>
      <c r="AN136" s="81">
        <v>0.245</v>
      </c>
      <c r="AO136" s="81">
        <v>0.23799999999999999</v>
      </c>
      <c r="AP136" s="81">
        <v>0.192</v>
      </c>
      <c r="AQ136" s="81">
        <v>8.2000000000000003E-2</v>
      </c>
      <c r="AR136" s="81">
        <v>1.9E-2</v>
      </c>
      <c r="AS136" s="81">
        <v>1E-3</v>
      </c>
      <c r="AT136" s="81">
        <v>1E-3</v>
      </c>
      <c r="AU136" s="81">
        <v>1E-3</v>
      </c>
      <c r="AV136" s="81">
        <v>8.0000000000000002E-3</v>
      </c>
    </row>
    <row r="137" spans="28:48" x14ac:dyDescent="0.2">
      <c r="AB137" s="80">
        <v>58.99</v>
      </c>
      <c r="AK137" s="67">
        <v>12.63</v>
      </c>
      <c r="AL137" s="67">
        <v>15.65</v>
      </c>
      <c r="AM137" s="67">
        <v>1.79</v>
      </c>
      <c r="AN137" s="81">
        <v>0.245</v>
      </c>
      <c r="AO137" s="81">
        <v>0.23799999999999999</v>
      </c>
      <c r="AP137" s="81">
        <v>0.192</v>
      </c>
      <c r="AQ137" s="81">
        <v>8.2000000000000003E-2</v>
      </c>
      <c r="AR137" s="81">
        <v>1.9E-2</v>
      </c>
      <c r="AS137" s="81">
        <v>1E-3</v>
      </c>
      <c r="AT137" s="81">
        <v>1E-3</v>
      </c>
      <c r="AU137" s="81">
        <v>1E-3</v>
      </c>
      <c r="AV137" s="81">
        <v>8.0000000000000002E-3</v>
      </c>
    </row>
    <row r="138" spans="28:48" x14ac:dyDescent="0.2">
      <c r="AB138" s="80">
        <v>58.99</v>
      </c>
      <c r="AK138" s="67">
        <v>12.63</v>
      </c>
      <c r="AL138" s="67">
        <v>15.65</v>
      </c>
      <c r="AM138" s="67">
        <v>1.79</v>
      </c>
      <c r="AN138" s="81">
        <v>0.245</v>
      </c>
      <c r="AO138" s="81">
        <v>0.23799999999999999</v>
      </c>
      <c r="AP138" s="81">
        <v>0.192</v>
      </c>
      <c r="AQ138" s="81">
        <v>8.2000000000000003E-2</v>
      </c>
      <c r="AR138" s="81">
        <v>1.9E-2</v>
      </c>
      <c r="AS138" s="81">
        <v>1E-3</v>
      </c>
      <c r="AT138" s="81">
        <v>1E-3</v>
      </c>
      <c r="AU138" s="81">
        <v>1E-3</v>
      </c>
      <c r="AV138" s="81">
        <v>8.0000000000000002E-3</v>
      </c>
    </row>
    <row r="139" spans="28:48" x14ac:dyDescent="0.2">
      <c r="AB139" s="80">
        <v>58.99</v>
      </c>
      <c r="AK139" s="67">
        <v>12.63</v>
      </c>
      <c r="AL139" s="67">
        <v>15.65</v>
      </c>
      <c r="AM139" s="67">
        <v>1.79</v>
      </c>
      <c r="AN139" s="81">
        <v>0.245</v>
      </c>
      <c r="AO139" s="81">
        <v>0.23799999999999999</v>
      </c>
      <c r="AP139" s="81">
        <v>0.192</v>
      </c>
      <c r="AQ139" s="81">
        <v>8.2000000000000003E-2</v>
      </c>
      <c r="AR139" s="81">
        <v>1.9E-2</v>
      </c>
      <c r="AS139" s="81">
        <v>1E-3</v>
      </c>
      <c r="AT139" s="81">
        <v>1E-3</v>
      </c>
      <c r="AU139" s="81">
        <v>1E-3</v>
      </c>
      <c r="AV139" s="81">
        <v>8.0000000000000002E-3</v>
      </c>
    </row>
    <row r="140" spans="28:48" x14ac:dyDescent="0.2">
      <c r="AB140" s="80">
        <v>61.29</v>
      </c>
      <c r="AK140" s="67">
        <v>12.63</v>
      </c>
      <c r="AL140" s="67">
        <v>15.65</v>
      </c>
      <c r="AM140" s="67">
        <v>1.79</v>
      </c>
      <c r="AN140" s="81">
        <v>0.22500000000000001</v>
      </c>
      <c r="AO140" s="81">
        <v>0.215</v>
      </c>
      <c r="AP140" s="81">
        <v>0.16300000000000001</v>
      </c>
      <c r="AQ140" s="81">
        <v>8.5000000000000006E-2</v>
      </c>
      <c r="AR140" s="81">
        <v>3.4000000000000002E-2</v>
      </c>
      <c r="AS140" s="81">
        <v>5.0000000000000001E-3</v>
      </c>
      <c r="AT140" s="81">
        <v>5.0000000000000001E-3</v>
      </c>
      <c r="AU140" s="81">
        <v>6.0000000000000001E-3</v>
      </c>
      <c r="AV140" s="81">
        <v>0.01</v>
      </c>
    </row>
    <row r="141" spans="28:48" x14ac:dyDescent="0.2">
      <c r="AB141" s="80">
        <v>61.29</v>
      </c>
      <c r="AK141" s="67">
        <v>12.63</v>
      </c>
      <c r="AL141" s="67">
        <v>15.65</v>
      </c>
      <c r="AM141" s="67">
        <v>1.79</v>
      </c>
      <c r="AN141" s="81">
        <v>0.22500000000000001</v>
      </c>
      <c r="AO141" s="81">
        <v>0.215</v>
      </c>
      <c r="AP141" s="81">
        <v>0.16300000000000001</v>
      </c>
      <c r="AQ141" s="81">
        <v>8.5000000000000006E-2</v>
      </c>
      <c r="AR141" s="81">
        <v>3.4000000000000002E-2</v>
      </c>
      <c r="AS141" s="81">
        <v>5.0000000000000001E-3</v>
      </c>
      <c r="AT141" s="81">
        <v>5.0000000000000001E-3</v>
      </c>
      <c r="AU141" s="81">
        <v>6.0000000000000001E-3</v>
      </c>
      <c r="AV141" s="81">
        <v>0.01</v>
      </c>
    </row>
    <row r="142" spans="28:48" x14ac:dyDescent="0.2">
      <c r="AB142" s="80">
        <v>61.29</v>
      </c>
      <c r="AK142" s="67">
        <v>12.63</v>
      </c>
      <c r="AL142" s="67">
        <v>15.65</v>
      </c>
      <c r="AM142" s="67">
        <v>1.79</v>
      </c>
      <c r="AN142" s="81">
        <v>0.22500000000000001</v>
      </c>
      <c r="AO142" s="81">
        <v>0.215</v>
      </c>
      <c r="AP142" s="81">
        <v>0.16300000000000001</v>
      </c>
      <c r="AQ142" s="81">
        <v>8.5000000000000006E-2</v>
      </c>
      <c r="AR142" s="81">
        <v>3.4000000000000002E-2</v>
      </c>
      <c r="AS142" s="81">
        <v>5.0000000000000001E-3</v>
      </c>
      <c r="AT142" s="81">
        <v>5.0000000000000001E-3</v>
      </c>
      <c r="AU142" s="81">
        <v>6.0000000000000001E-3</v>
      </c>
      <c r="AV142" s="81">
        <v>0.01</v>
      </c>
    </row>
    <row r="143" spans="28:48" x14ac:dyDescent="0.2">
      <c r="AB143" s="80">
        <v>61.29</v>
      </c>
      <c r="AK143" s="67">
        <v>12.63</v>
      </c>
      <c r="AL143" s="67">
        <v>15.65</v>
      </c>
      <c r="AM143" s="67">
        <v>1.79</v>
      </c>
      <c r="AN143" s="81">
        <v>0.22500000000000001</v>
      </c>
      <c r="AO143" s="81">
        <v>0.215</v>
      </c>
      <c r="AP143" s="81">
        <v>0.16300000000000001</v>
      </c>
      <c r="AQ143" s="81">
        <v>8.5000000000000006E-2</v>
      </c>
      <c r="AR143" s="81">
        <v>3.4000000000000002E-2</v>
      </c>
      <c r="AS143" s="81">
        <v>5.0000000000000001E-3</v>
      </c>
      <c r="AT143" s="81">
        <v>5.0000000000000001E-3</v>
      </c>
      <c r="AU143" s="81">
        <v>6.0000000000000001E-3</v>
      </c>
      <c r="AV143" s="81">
        <v>0.01</v>
      </c>
    </row>
    <row r="144" spans="28:48" x14ac:dyDescent="0.2">
      <c r="AB144" s="80">
        <v>61.29</v>
      </c>
      <c r="AK144" s="67">
        <v>12.63</v>
      </c>
      <c r="AL144" s="67">
        <v>15.65</v>
      </c>
      <c r="AM144" s="67">
        <v>1.79</v>
      </c>
      <c r="AN144" s="81">
        <v>0.22500000000000001</v>
      </c>
      <c r="AO144" s="81">
        <v>0.215</v>
      </c>
      <c r="AP144" s="81">
        <v>0.16300000000000001</v>
      </c>
      <c r="AQ144" s="81">
        <v>8.5000000000000006E-2</v>
      </c>
      <c r="AR144" s="81">
        <v>3.4000000000000002E-2</v>
      </c>
      <c r="AS144" s="81">
        <v>5.0000000000000001E-3</v>
      </c>
      <c r="AT144" s="81">
        <v>5.0000000000000001E-3</v>
      </c>
      <c r="AU144" s="81">
        <v>6.0000000000000001E-3</v>
      </c>
      <c r="AV144" s="81">
        <v>0.01</v>
      </c>
    </row>
    <row r="145" spans="28:48" x14ac:dyDescent="0.2">
      <c r="AB145" s="80">
        <v>59.82</v>
      </c>
      <c r="AK145" s="67">
        <v>18.100000000000001</v>
      </c>
      <c r="AL145" s="67">
        <v>19.7</v>
      </c>
      <c r="AM145" s="67">
        <v>11.63</v>
      </c>
      <c r="AN145" s="81">
        <v>0.68899999999999995</v>
      </c>
      <c r="AO145" s="81">
        <v>0.65200000000000002</v>
      </c>
      <c r="AP145" s="81">
        <v>0.432</v>
      </c>
      <c r="AQ145" s="81">
        <v>0.20200000000000001</v>
      </c>
      <c r="AR145" s="81">
        <v>6.7000000000000004E-2</v>
      </c>
      <c r="AS145" s="81">
        <v>3.1E-2</v>
      </c>
      <c r="AT145" s="81">
        <v>5.8999999999999997E-2</v>
      </c>
      <c r="AU145" s="81">
        <v>5.6000000000000001E-2</v>
      </c>
      <c r="AV145" s="81">
        <v>0.52600000000000002</v>
      </c>
    </row>
    <row r="146" spans="28:48" x14ac:dyDescent="0.2">
      <c r="AB146" s="80">
        <v>61.08</v>
      </c>
      <c r="AK146" s="67">
        <v>18.100000000000001</v>
      </c>
      <c r="AL146" s="67">
        <v>19.7</v>
      </c>
      <c r="AM146" s="67">
        <v>11.63</v>
      </c>
      <c r="AN146" s="81">
        <v>0.71299999999999997</v>
      </c>
      <c r="AO146" s="81">
        <v>0.67400000000000004</v>
      </c>
      <c r="AP146" s="81">
        <v>0.44600000000000001</v>
      </c>
      <c r="AQ146" s="81">
        <v>0.20799999999999999</v>
      </c>
      <c r="AR146" s="81">
        <v>6.9000000000000006E-2</v>
      </c>
      <c r="AS146" s="81">
        <v>3.3000000000000002E-2</v>
      </c>
      <c r="AT146" s="81">
        <v>6.0999999999999999E-2</v>
      </c>
      <c r="AU146" s="81">
        <v>5.8000000000000003E-2</v>
      </c>
      <c r="AV146" s="81">
        <v>0.55000000000000004</v>
      </c>
    </row>
    <row r="147" spans="28:48" x14ac:dyDescent="0.2">
      <c r="AB147" s="80">
        <v>62.35</v>
      </c>
      <c r="AK147" s="67">
        <v>18.100000000000001</v>
      </c>
      <c r="AL147" s="67">
        <v>19.7</v>
      </c>
      <c r="AM147" s="67">
        <v>11.63</v>
      </c>
      <c r="AN147" s="81">
        <v>0.73799999999999999</v>
      </c>
      <c r="AO147" s="81">
        <v>0.69799999999999995</v>
      </c>
      <c r="AP147" s="81">
        <v>0.46200000000000002</v>
      </c>
      <c r="AQ147" s="81">
        <v>0.215</v>
      </c>
      <c r="AR147" s="81">
        <v>7.0999999999999994E-2</v>
      </c>
      <c r="AS147" s="81">
        <v>3.4000000000000002E-2</v>
      </c>
      <c r="AT147" s="81">
        <v>6.4000000000000001E-2</v>
      </c>
      <c r="AU147" s="81">
        <v>0.06</v>
      </c>
      <c r="AV147" s="81">
        <v>0.57499999999999996</v>
      </c>
    </row>
    <row r="148" spans="28:48" x14ac:dyDescent="0.2">
      <c r="AB148" s="80">
        <v>63.62</v>
      </c>
      <c r="AK148" s="67">
        <v>18.100000000000001</v>
      </c>
      <c r="AL148" s="67">
        <v>19.7</v>
      </c>
      <c r="AM148" s="67">
        <v>11.63</v>
      </c>
      <c r="AN148" s="81">
        <v>0.76500000000000001</v>
      </c>
      <c r="AO148" s="81">
        <v>0.72399999999999998</v>
      </c>
      <c r="AP148" s="81">
        <v>0.47799999999999998</v>
      </c>
      <c r="AQ148" s="81">
        <v>0.221</v>
      </c>
      <c r="AR148" s="81">
        <v>7.1999999999999995E-2</v>
      </c>
      <c r="AS148" s="81">
        <v>3.5000000000000003E-2</v>
      </c>
      <c r="AT148" s="81">
        <v>6.7000000000000004E-2</v>
      </c>
      <c r="AU148" s="81">
        <v>6.3E-2</v>
      </c>
      <c r="AV148" s="81">
        <v>0.6</v>
      </c>
    </row>
    <row r="149" spans="28:48" x14ac:dyDescent="0.2">
      <c r="AB149" s="80">
        <v>64.89</v>
      </c>
      <c r="AK149" s="67">
        <v>18.100000000000001</v>
      </c>
      <c r="AL149" s="67">
        <v>19.7</v>
      </c>
      <c r="AM149" s="67">
        <v>11.63</v>
      </c>
      <c r="AN149" s="81">
        <v>0.79300000000000004</v>
      </c>
      <c r="AO149" s="81">
        <v>0.751</v>
      </c>
      <c r="AP149" s="81">
        <v>0.495</v>
      </c>
      <c r="AQ149" s="81">
        <v>0.22900000000000001</v>
      </c>
      <c r="AR149" s="81">
        <v>7.3999999999999996E-2</v>
      </c>
      <c r="AS149" s="81">
        <v>3.5999999999999997E-2</v>
      </c>
      <c r="AT149" s="81">
        <v>6.9000000000000006E-2</v>
      </c>
      <c r="AU149" s="81">
        <v>6.5000000000000002E-2</v>
      </c>
      <c r="AV149" s="81">
        <v>0.627</v>
      </c>
    </row>
    <row r="150" spans="28:48" x14ac:dyDescent="0.2">
      <c r="AB150" s="80">
        <v>66.16</v>
      </c>
      <c r="AK150" s="67">
        <v>18.100000000000001</v>
      </c>
      <c r="AL150" s="67">
        <v>26.9</v>
      </c>
      <c r="AM150" s="67">
        <v>11.63</v>
      </c>
      <c r="AN150" s="81">
        <v>0.82299999999999995</v>
      </c>
      <c r="AO150" s="81">
        <v>0.77900000000000003</v>
      </c>
      <c r="AP150" s="81">
        <v>0.51200000000000001</v>
      </c>
      <c r="AQ150" s="81">
        <v>0.23599999999999999</v>
      </c>
      <c r="AR150" s="81">
        <v>7.5999999999999998E-2</v>
      </c>
      <c r="AS150" s="81">
        <v>3.7999999999999999E-2</v>
      </c>
      <c r="AT150" s="81">
        <v>7.1999999999999995E-2</v>
      </c>
      <c r="AU150" s="81">
        <v>6.8000000000000005E-2</v>
      </c>
      <c r="AV150" s="81">
        <v>0.65400000000000003</v>
      </c>
    </row>
    <row r="151" spans="28:48" x14ac:dyDescent="0.2">
      <c r="AB151" s="80">
        <v>67.42</v>
      </c>
      <c r="AK151" s="67">
        <v>18.100000000000001</v>
      </c>
      <c r="AL151" s="67">
        <v>26.9</v>
      </c>
      <c r="AM151" s="67">
        <v>11.63</v>
      </c>
      <c r="AN151" s="81">
        <v>0.85399999999999998</v>
      </c>
      <c r="AO151" s="81">
        <v>0.80800000000000005</v>
      </c>
      <c r="AP151" s="81">
        <v>0.53100000000000003</v>
      </c>
      <c r="AQ151" s="81">
        <v>0.24399999999999999</v>
      </c>
      <c r="AR151" s="81">
        <v>7.9000000000000001E-2</v>
      </c>
      <c r="AS151" s="81">
        <v>3.9E-2</v>
      </c>
      <c r="AT151" s="81">
        <v>7.4999999999999997E-2</v>
      </c>
      <c r="AU151" s="81">
        <v>7.0999999999999994E-2</v>
      </c>
      <c r="AV151" s="81">
        <v>0.68300000000000005</v>
      </c>
    </row>
    <row r="152" spans="28:48" x14ac:dyDescent="0.2">
      <c r="AB152" s="80">
        <v>68.66</v>
      </c>
      <c r="AK152" s="67">
        <v>18.100000000000001</v>
      </c>
      <c r="AL152" s="67">
        <v>26.9</v>
      </c>
      <c r="AM152" s="67">
        <v>11.63</v>
      </c>
      <c r="AN152" s="81">
        <v>0.88600000000000001</v>
      </c>
      <c r="AO152" s="81">
        <v>0.83899999999999997</v>
      </c>
      <c r="AP152" s="81">
        <v>0.55000000000000004</v>
      </c>
      <c r="AQ152" s="81">
        <v>0.252</v>
      </c>
      <c r="AR152" s="81">
        <v>8.1000000000000003E-2</v>
      </c>
      <c r="AS152" s="81">
        <v>0.04</v>
      </c>
      <c r="AT152" s="81">
        <v>7.8E-2</v>
      </c>
      <c r="AU152" s="81">
        <v>7.3999999999999996E-2</v>
      </c>
      <c r="AV152" s="81">
        <v>0.71299999999999997</v>
      </c>
    </row>
    <row r="153" spans="28:48" x14ac:dyDescent="0.2">
      <c r="AB153" s="80">
        <v>69.89</v>
      </c>
      <c r="AK153" s="67">
        <v>18.100000000000001</v>
      </c>
      <c r="AL153" s="67">
        <v>26.9</v>
      </c>
      <c r="AM153" s="67">
        <v>11.63</v>
      </c>
      <c r="AN153" s="81">
        <v>0.92100000000000004</v>
      </c>
      <c r="AO153" s="81">
        <v>0.871</v>
      </c>
      <c r="AP153" s="81">
        <v>0.57099999999999995</v>
      </c>
      <c r="AQ153" s="81">
        <v>0.26100000000000001</v>
      </c>
      <c r="AR153" s="81">
        <v>8.3000000000000004E-2</v>
      </c>
      <c r="AS153" s="81">
        <v>4.2000000000000003E-2</v>
      </c>
      <c r="AT153" s="81">
        <v>8.1000000000000003E-2</v>
      </c>
      <c r="AU153" s="81">
        <v>7.6999999999999999E-2</v>
      </c>
      <c r="AV153" s="81">
        <v>0.745</v>
      </c>
    </row>
    <row r="154" spans="28:48" x14ac:dyDescent="0.2">
      <c r="AB154" s="80">
        <v>71.069999999999993</v>
      </c>
      <c r="AK154" s="67">
        <v>18.100000000000001</v>
      </c>
      <c r="AL154" s="67">
        <v>26.9</v>
      </c>
      <c r="AM154" s="67">
        <v>11.63</v>
      </c>
      <c r="AN154" s="81">
        <v>0.95699999999999996</v>
      </c>
      <c r="AO154" s="81">
        <v>0.90600000000000003</v>
      </c>
      <c r="AP154" s="81">
        <v>0.59299999999999997</v>
      </c>
      <c r="AQ154" s="81">
        <v>0.27</v>
      </c>
      <c r="AR154" s="81">
        <v>8.5999999999999993E-2</v>
      </c>
      <c r="AS154" s="81">
        <v>4.3999999999999997E-2</v>
      </c>
      <c r="AT154" s="81">
        <v>8.5000000000000006E-2</v>
      </c>
      <c r="AU154" s="81">
        <v>0.08</v>
      </c>
      <c r="AV154" s="81">
        <v>0.77700000000000002</v>
      </c>
    </row>
    <row r="155" spans="28:48" x14ac:dyDescent="0.2">
      <c r="AB155" s="80">
        <v>72.2</v>
      </c>
      <c r="AK155" s="67">
        <v>18.100000000000001</v>
      </c>
      <c r="AL155" s="67">
        <v>33.1</v>
      </c>
      <c r="AM155" s="67">
        <v>11.63</v>
      </c>
      <c r="AN155" s="81">
        <v>0.995</v>
      </c>
      <c r="AO155" s="81">
        <v>0.94199999999999995</v>
      </c>
      <c r="AP155" s="81">
        <v>0.61599999999999999</v>
      </c>
      <c r="AQ155" s="81">
        <v>0.28000000000000003</v>
      </c>
      <c r="AR155" s="81">
        <v>8.8999999999999996E-2</v>
      </c>
      <c r="AS155" s="81">
        <v>4.4999999999999998E-2</v>
      </c>
      <c r="AT155" s="81">
        <v>8.7999999999999995E-2</v>
      </c>
      <c r="AU155" s="81">
        <v>8.3000000000000004E-2</v>
      </c>
      <c r="AV155" s="81">
        <v>0.81100000000000005</v>
      </c>
    </row>
    <row r="156" spans="28:48" x14ac:dyDescent="0.2">
      <c r="AB156" s="80">
        <v>73.290000000000006</v>
      </c>
      <c r="AK156" s="67">
        <v>18.100000000000001</v>
      </c>
      <c r="AL156" s="67">
        <v>33.1</v>
      </c>
      <c r="AM156" s="67">
        <v>11.63</v>
      </c>
      <c r="AN156" s="81">
        <v>1.036</v>
      </c>
      <c r="AO156" s="81">
        <v>0.98</v>
      </c>
      <c r="AP156" s="81">
        <v>0.64100000000000001</v>
      </c>
      <c r="AQ156" s="81">
        <v>0.29099999999999998</v>
      </c>
      <c r="AR156" s="81">
        <v>9.1999999999999998E-2</v>
      </c>
      <c r="AS156" s="81">
        <v>4.7E-2</v>
      </c>
      <c r="AT156" s="81">
        <v>9.1999999999999998E-2</v>
      </c>
      <c r="AU156" s="81">
        <v>8.5999999999999993E-2</v>
      </c>
      <c r="AV156" s="81">
        <v>0.84599999999999997</v>
      </c>
    </row>
    <row r="157" spans="28:48" x14ac:dyDescent="0.2">
      <c r="AB157" s="80">
        <v>74.34</v>
      </c>
      <c r="AK157" s="67">
        <v>18.100000000000001</v>
      </c>
      <c r="AL157" s="67">
        <v>33.1</v>
      </c>
      <c r="AM157" s="67">
        <v>11.63</v>
      </c>
      <c r="AN157" s="81">
        <v>1.0780000000000001</v>
      </c>
      <c r="AO157" s="81">
        <v>1.0209999999999999</v>
      </c>
      <c r="AP157" s="81">
        <v>0.66700000000000004</v>
      </c>
      <c r="AQ157" s="81">
        <v>0.30199999999999999</v>
      </c>
      <c r="AR157" s="81">
        <v>9.5000000000000001E-2</v>
      </c>
      <c r="AS157" s="81">
        <v>4.9000000000000002E-2</v>
      </c>
      <c r="AT157" s="81">
        <v>9.6000000000000002E-2</v>
      </c>
      <c r="AU157" s="81">
        <v>0.09</v>
      </c>
      <c r="AV157" s="81">
        <v>0.88300000000000001</v>
      </c>
    </row>
    <row r="158" spans="28:48" x14ac:dyDescent="0.2">
      <c r="AB158" s="80">
        <v>75.36</v>
      </c>
      <c r="AK158" s="67">
        <v>18.100000000000001</v>
      </c>
      <c r="AL158" s="67">
        <v>33.1</v>
      </c>
      <c r="AM158" s="67">
        <v>11.63</v>
      </c>
      <c r="AN158" s="81">
        <v>1.123</v>
      </c>
      <c r="AO158" s="81">
        <v>1.0629999999999999</v>
      </c>
      <c r="AP158" s="81">
        <v>0.69499999999999995</v>
      </c>
      <c r="AQ158" s="81">
        <v>0.315</v>
      </c>
      <c r="AR158" s="81">
        <v>9.9000000000000005E-2</v>
      </c>
      <c r="AS158" s="81">
        <v>5.0999999999999997E-2</v>
      </c>
      <c r="AT158" s="81">
        <v>0.1</v>
      </c>
      <c r="AU158" s="81">
        <v>9.4E-2</v>
      </c>
      <c r="AV158" s="81">
        <v>0.92100000000000004</v>
      </c>
    </row>
    <row r="159" spans="28:48" x14ac:dyDescent="0.2">
      <c r="AB159" s="80">
        <v>76.36</v>
      </c>
      <c r="AK159" s="67">
        <v>18.100000000000001</v>
      </c>
      <c r="AL159" s="67">
        <v>33.1</v>
      </c>
      <c r="AM159" s="67">
        <v>11.63</v>
      </c>
      <c r="AN159" s="81">
        <v>1.17</v>
      </c>
      <c r="AO159" s="81">
        <v>1.1080000000000001</v>
      </c>
      <c r="AP159" s="81">
        <v>0.72299999999999998</v>
      </c>
      <c r="AQ159" s="81">
        <v>0.32700000000000001</v>
      </c>
      <c r="AR159" s="81">
        <v>0.10299999999999999</v>
      </c>
      <c r="AS159" s="81">
        <v>5.2999999999999999E-2</v>
      </c>
      <c r="AT159" s="81">
        <v>0.104</v>
      </c>
      <c r="AU159" s="81">
        <v>9.8000000000000004E-2</v>
      </c>
      <c r="AV159" s="81">
        <v>0.96099999999999997</v>
      </c>
    </row>
    <row r="160" spans="28:48" x14ac:dyDescent="0.2">
      <c r="AB160" s="80">
        <v>77.34</v>
      </c>
      <c r="AK160" s="67">
        <v>18.100000000000001</v>
      </c>
      <c r="AL160" s="67">
        <v>39.200000000000003</v>
      </c>
      <c r="AM160" s="67">
        <v>11.63</v>
      </c>
      <c r="AN160" s="81">
        <v>1.2190000000000001</v>
      </c>
      <c r="AO160" s="81">
        <v>1.1539999999999999</v>
      </c>
      <c r="AP160" s="81">
        <v>0.754</v>
      </c>
      <c r="AQ160" s="81">
        <v>0.34100000000000003</v>
      </c>
      <c r="AR160" s="81">
        <v>0.107</v>
      </c>
      <c r="AS160" s="81">
        <v>5.5E-2</v>
      </c>
      <c r="AT160" s="81">
        <v>0.108</v>
      </c>
      <c r="AU160" s="81">
        <v>0.10199999999999999</v>
      </c>
      <c r="AV160" s="81">
        <v>1.0029999999999999</v>
      </c>
    </row>
    <row r="161" spans="28:48" x14ac:dyDescent="0.2">
      <c r="AB161" s="80">
        <v>78.3</v>
      </c>
      <c r="AK161" s="67">
        <v>18.100000000000001</v>
      </c>
      <c r="AL161" s="67">
        <v>39.200000000000003</v>
      </c>
      <c r="AM161" s="67">
        <v>11.63</v>
      </c>
      <c r="AN161" s="81">
        <v>1.27</v>
      </c>
      <c r="AO161" s="81">
        <v>1.202</v>
      </c>
      <c r="AP161" s="81">
        <v>0.78500000000000003</v>
      </c>
      <c r="AQ161" s="81">
        <v>0.35499999999999998</v>
      </c>
      <c r="AR161" s="81">
        <v>0.111</v>
      </c>
      <c r="AS161" s="81">
        <v>5.8000000000000003E-2</v>
      </c>
      <c r="AT161" s="81">
        <v>0.113</v>
      </c>
      <c r="AU161" s="81">
        <v>0.106</v>
      </c>
      <c r="AV161" s="81">
        <v>1.0469999999999999</v>
      </c>
    </row>
    <row r="162" spans="28:48" x14ac:dyDescent="0.2">
      <c r="AB162" s="80">
        <v>79.260000000000005</v>
      </c>
      <c r="AK162" s="67">
        <v>18.100000000000001</v>
      </c>
      <c r="AL162" s="67">
        <v>39.200000000000003</v>
      </c>
      <c r="AM162" s="67">
        <v>11.63</v>
      </c>
      <c r="AN162" s="81">
        <v>1.323</v>
      </c>
      <c r="AO162" s="81">
        <v>1.2529999999999999</v>
      </c>
      <c r="AP162" s="81">
        <v>0.81799999999999995</v>
      </c>
      <c r="AQ162" s="81">
        <v>0.37</v>
      </c>
      <c r="AR162" s="81">
        <v>0.11600000000000001</v>
      </c>
      <c r="AS162" s="81">
        <v>0.06</v>
      </c>
      <c r="AT162" s="81">
        <v>0.11799999999999999</v>
      </c>
      <c r="AU162" s="81">
        <v>0.111</v>
      </c>
      <c r="AV162" s="81">
        <v>1.0920000000000001</v>
      </c>
    </row>
    <row r="163" spans="28:48" x14ac:dyDescent="0.2">
      <c r="AB163" s="80">
        <v>80.19</v>
      </c>
      <c r="AK163" s="67">
        <v>18.100000000000001</v>
      </c>
      <c r="AL163" s="67">
        <v>39.200000000000003</v>
      </c>
      <c r="AM163" s="67">
        <v>11.63</v>
      </c>
      <c r="AN163" s="81">
        <v>1.379</v>
      </c>
      <c r="AO163" s="81">
        <v>1.306</v>
      </c>
      <c r="AP163" s="81">
        <v>0.85299999999999998</v>
      </c>
      <c r="AQ163" s="81">
        <v>0.38500000000000001</v>
      </c>
      <c r="AR163" s="81">
        <v>0.121</v>
      </c>
      <c r="AS163" s="81">
        <v>6.3E-2</v>
      </c>
      <c r="AT163" s="81">
        <v>0.123</v>
      </c>
      <c r="AU163" s="81">
        <v>0.115</v>
      </c>
      <c r="AV163" s="81">
        <v>1.1399999999999999</v>
      </c>
    </row>
    <row r="164" spans="28:48" x14ac:dyDescent="0.2">
      <c r="AB164" s="80">
        <v>81.13</v>
      </c>
      <c r="AK164" s="67">
        <v>18.100000000000001</v>
      </c>
      <c r="AL164" s="67">
        <v>39.200000000000003</v>
      </c>
      <c r="AM164" s="67">
        <v>11.63</v>
      </c>
      <c r="AN164" s="81">
        <v>1.4370000000000001</v>
      </c>
      <c r="AO164" s="81">
        <v>1.361</v>
      </c>
      <c r="AP164" s="81">
        <v>0.88900000000000001</v>
      </c>
      <c r="AQ164" s="81">
        <v>0.40100000000000002</v>
      </c>
      <c r="AR164" s="81">
        <v>0.126</v>
      </c>
      <c r="AS164" s="81">
        <v>6.5000000000000002E-2</v>
      </c>
      <c r="AT164" s="81">
        <v>0.128</v>
      </c>
      <c r="AU164" s="81">
        <v>0.12</v>
      </c>
      <c r="AV164" s="81">
        <v>1.19</v>
      </c>
    </row>
    <row r="165" spans="28:48" x14ac:dyDescent="0.2">
      <c r="AB165" s="80">
        <v>82.07</v>
      </c>
      <c r="AK165" s="67">
        <v>18.100000000000001</v>
      </c>
      <c r="AL165" s="67">
        <v>40.229999999999997</v>
      </c>
      <c r="AM165" s="67">
        <v>11.63</v>
      </c>
      <c r="AN165" s="81">
        <v>1.498</v>
      </c>
      <c r="AO165" s="81">
        <v>1.419</v>
      </c>
      <c r="AP165" s="81">
        <v>0.92600000000000005</v>
      </c>
      <c r="AQ165" s="81">
        <v>0.41799999999999998</v>
      </c>
      <c r="AR165" s="81">
        <v>0.13100000000000001</v>
      </c>
      <c r="AS165" s="81">
        <v>6.8000000000000005E-2</v>
      </c>
      <c r="AT165" s="81">
        <v>0.13400000000000001</v>
      </c>
      <c r="AU165" s="81">
        <v>0.125</v>
      </c>
      <c r="AV165" s="81">
        <v>1.2430000000000001</v>
      </c>
    </row>
    <row r="166" spans="28:48" x14ac:dyDescent="0.2">
      <c r="AB166" s="80">
        <v>83.01</v>
      </c>
      <c r="AK166" s="67">
        <v>18.100000000000001</v>
      </c>
      <c r="AL166" s="67">
        <v>40.229999999999997</v>
      </c>
      <c r="AM166" s="67">
        <v>11.63</v>
      </c>
      <c r="AN166" s="81">
        <v>1.5620000000000001</v>
      </c>
      <c r="AO166" s="81">
        <v>1.4790000000000001</v>
      </c>
      <c r="AP166" s="81">
        <v>0.96599999999999997</v>
      </c>
      <c r="AQ166" s="81">
        <v>0.436</v>
      </c>
      <c r="AR166" s="81">
        <v>0.13600000000000001</v>
      </c>
      <c r="AS166" s="81">
        <v>7.0999999999999994E-2</v>
      </c>
      <c r="AT166" s="81">
        <v>0.13900000000000001</v>
      </c>
      <c r="AU166" s="81">
        <v>0.13100000000000001</v>
      </c>
      <c r="AV166" s="81">
        <v>1.298</v>
      </c>
    </row>
    <row r="167" spans="28:48" x14ac:dyDescent="0.2">
      <c r="AB167" s="80">
        <v>83.95</v>
      </c>
      <c r="AK167" s="67">
        <v>18.100000000000001</v>
      </c>
      <c r="AL167" s="67">
        <v>40.229999999999997</v>
      </c>
      <c r="AM167" s="67">
        <v>11.63</v>
      </c>
      <c r="AN167" s="81">
        <v>1.6279999999999999</v>
      </c>
      <c r="AO167" s="81">
        <v>1.542</v>
      </c>
      <c r="AP167" s="81">
        <v>1.0069999999999999</v>
      </c>
      <c r="AQ167" s="81">
        <v>0.45500000000000002</v>
      </c>
      <c r="AR167" s="81">
        <v>0.14199999999999999</v>
      </c>
      <c r="AS167" s="81">
        <v>7.3999999999999996E-2</v>
      </c>
      <c r="AT167" s="81">
        <v>0.14499999999999999</v>
      </c>
      <c r="AU167" s="81">
        <v>0.13600000000000001</v>
      </c>
      <c r="AV167" s="81">
        <v>1.357</v>
      </c>
    </row>
    <row r="168" spans="28:48" x14ac:dyDescent="0.2">
      <c r="AB168" s="80">
        <v>84.89</v>
      </c>
      <c r="AK168" s="67">
        <v>18.100000000000001</v>
      </c>
      <c r="AL168" s="67">
        <v>40.229999999999997</v>
      </c>
      <c r="AM168" s="67">
        <v>11.63</v>
      </c>
      <c r="AN168" s="81">
        <v>1.698</v>
      </c>
      <c r="AO168" s="81">
        <v>1.6080000000000001</v>
      </c>
      <c r="AP168" s="81">
        <v>1.05</v>
      </c>
      <c r="AQ168" s="81">
        <v>0.47399999999999998</v>
      </c>
      <c r="AR168" s="81">
        <v>0.14799999999999999</v>
      </c>
      <c r="AS168" s="81">
        <v>7.6999999999999999E-2</v>
      </c>
      <c r="AT168" s="81">
        <v>0.152</v>
      </c>
      <c r="AU168" s="81">
        <v>0.14199999999999999</v>
      </c>
      <c r="AV168" s="81">
        <v>1.4179999999999999</v>
      </c>
    </row>
    <row r="169" spans="28:48" x14ac:dyDescent="0.2">
      <c r="AB169" s="80">
        <v>85.82</v>
      </c>
      <c r="AK169" s="67">
        <v>35.26</v>
      </c>
      <c r="AL169" s="67">
        <v>40.229999999999997</v>
      </c>
      <c r="AM169" s="67">
        <v>10.51</v>
      </c>
      <c r="AN169" s="81">
        <v>1.7709999999999999</v>
      </c>
      <c r="AO169" s="81">
        <v>1.677</v>
      </c>
      <c r="AP169" s="81">
        <v>1.095</v>
      </c>
      <c r="AQ169" s="81">
        <v>0.49399999999999999</v>
      </c>
      <c r="AR169" s="81">
        <v>0.154</v>
      </c>
      <c r="AS169" s="81">
        <v>0.08</v>
      </c>
      <c r="AT169" s="81">
        <v>0.158</v>
      </c>
      <c r="AU169" s="81">
        <v>0.14799999999999999</v>
      </c>
      <c r="AV169" s="81">
        <v>1.4830000000000001</v>
      </c>
    </row>
    <row r="170" spans="28:48" x14ac:dyDescent="0.2">
      <c r="AB170" s="80">
        <v>86.74</v>
      </c>
      <c r="AK170" s="67">
        <v>35.26</v>
      </c>
      <c r="AL170" s="67">
        <v>47.56</v>
      </c>
      <c r="AM170" s="67">
        <v>10.51</v>
      </c>
      <c r="AN170" s="81">
        <v>1.8480000000000001</v>
      </c>
      <c r="AO170" s="81">
        <v>1.75</v>
      </c>
      <c r="AP170" s="81">
        <v>1.1419999999999999</v>
      </c>
      <c r="AQ170" s="81">
        <v>0.51600000000000001</v>
      </c>
      <c r="AR170" s="81">
        <v>0.161</v>
      </c>
      <c r="AS170" s="81">
        <v>8.4000000000000005E-2</v>
      </c>
      <c r="AT170" s="81">
        <v>0.16500000000000001</v>
      </c>
      <c r="AU170" s="81">
        <v>0.155</v>
      </c>
      <c r="AV170" s="81">
        <v>1.552</v>
      </c>
    </row>
    <row r="171" spans="28:48" x14ac:dyDescent="0.2">
      <c r="AB171" s="80">
        <v>87.65</v>
      </c>
      <c r="AK171" s="67">
        <v>35.26</v>
      </c>
      <c r="AL171" s="67">
        <v>47.56</v>
      </c>
      <c r="AM171" s="67">
        <v>10.51</v>
      </c>
      <c r="AN171" s="81">
        <v>1.9279999999999999</v>
      </c>
      <c r="AO171" s="81">
        <v>1.8260000000000001</v>
      </c>
      <c r="AP171" s="81">
        <v>1.1919999999999999</v>
      </c>
      <c r="AQ171" s="81">
        <v>0.53800000000000003</v>
      </c>
      <c r="AR171" s="81">
        <v>0.16800000000000001</v>
      </c>
      <c r="AS171" s="81">
        <v>8.7999999999999995E-2</v>
      </c>
      <c r="AT171" s="81">
        <v>0.17299999999999999</v>
      </c>
      <c r="AU171" s="81">
        <v>0.16200000000000001</v>
      </c>
      <c r="AV171" s="81">
        <v>1.6240000000000001</v>
      </c>
    </row>
    <row r="172" spans="28:48" x14ac:dyDescent="0.2">
      <c r="AB172" s="80">
        <v>88.55</v>
      </c>
      <c r="AK172" s="67">
        <v>35.26</v>
      </c>
      <c r="AL172" s="67">
        <v>47.56</v>
      </c>
      <c r="AM172" s="67">
        <v>10.51</v>
      </c>
      <c r="AN172" s="81">
        <v>2.0129999999999999</v>
      </c>
      <c r="AO172" s="81">
        <v>1.9059999999999999</v>
      </c>
      <c r="AP172" s="81">
        <v>1.2450000000000001</v>
      </c>
      <c r="AQ172" s="81">
        <v>0.56200000000000006</v>
      </c>
      <c r="AR172" s="81">
        <v>0.17499999999999999</v>
      </c>
      <c r="AS172" s="81">
        <v>9.0999999999999998E-2</v>
      </c>
      <c r="AT172" s="81">
        <v>0.18</v>
      </c>
      <c r="AU172" s="81">
        <v>0.16900000000000001</v>
      </c>
      <c r="AV172" s="81">
        <v>1.7010000000000001</v>
      </c>
    </row>
    <row r="173" spans="28:48" x14ac:dyDescent="0.2">
      <c r="AB173" s="80">
        <v>89.45</v>
      </c>
      <c r="AK173" s="67">
        <v>35.26</v>
      </c>
      <c r="AL173" s="67">
        <v>47.56</v>
      </c>
      <c r="AM173" s="67">
        <v>10.51</v>
      </c>
      <c r="AN173" s="81">
        <v>2.1030000000000002</v>
      </c>
      <c r="AO173" s="81">
        <v>1.9910000000000001</v>
      </c>
      <c r="AP173" s="81">
        <v>1.3</v>
      </c>
      <c r="AQ173" s="81">
        <v>0.58599999999999997</v>
      </c>
      <c r="AR173" s="81">
        <v>0.183</v>
      </c>
      <c r="AS173" s="81">
        <v>9.6000000000000002E-2</v>
      </c>
      <c r="AT173" s="81">
        <v>0.188</v>
      </c>
      <c r="AU173" s="81">
        <v>0.17699999999999999</v>
      </c>
      <c r="AV173" s="81">
        <v>1.7829999999999999</v>
      </c>
    </row>
    <row r="174" spans="28:48" x14ac:dyDescent="0.2">
      <c r="AB174" s="80">
        <v>90.31</v>
      </c>
      <c r="AK174" s="67">
        <v>35.26</v>
      </c>
      <c r="AL174" s="67">
        <v>47.56</v>
      </c>
      <c r="AM174" s="67">
        <v>10.51</v>
      </c>
      <c r="AN174" s="81">
        <v>2.1970000000000001</v>
      </c>
      <c r="AO174" s="81">
        <v>2.081</v>
      </c>
      <c r="AP174" s="81">
        <v>1.3580000000000001</v>
      </c>
      <c r="AQ174" s="81">
        <v>0.61299999999999999</v>
      </c>
      <c r="AR174" s="81">
        <v>0.191</v>
      </c>
      <c r="AS174" s="81">
        <v>0.1</v>
      </c>
      <c r="AT174" s="81">
        <v>0.19700000000000001</v>
      </c>
      <c r="AU174" s="81">
        <v>0.185</v>
      </c>
      <c r="AV174" s="81">
        <v>1.871</v>
      </c>
    </row>
    <row r="175" spans="28:48" x14ac:dyDescent="0.2">
      <c r="AB175" s="80">
        <v>91.15</v>
      </c>
      <c r="AK175" s="67">
        <v>35.26</v>
      </c>
      <c r="AL175" s="67">
        <v>51.89</v>
      </c>
      <c r="AM175" s="67">
        <v>10.51</v>
      </c>
      <c r="AN175" s="81">
        <v>2.2959999999999998</v>
      </c>
      <c r="AO175" s="81">
        <v>2.1749999999999998</v>
      </c>
      <c r="AP175" s="81">
        <v>1.42</v>
      </c>
      <c r="AQ175" s="81">
        <v>0.64</v>
      </c>
      <c r="AR175" s="81">
        <v>0.2</v>
      </c>
      <c r="AS175" s="81">
        <v>0.105</v>
      </c>
      <c r="AT175" s="81">
        <v>0.20599999999999999</v>
      </c>
      <c r="AU175" s="81">
        <v>0.193</v>
      </c>
      <c r="AV175" s="81">
        <v>1.964</v>
      </c>
    </row>
    <row r="176" spans="28:48" x14ac:dyDescent="0.2">
      <c r="AB176" s="80">
        <v>91.95</v>
      </c>
      <c r="AK176" s="67">
        <v>35.26</v>
      </c>
      <c r="AL176" s="67">
        <v>51.89</v>
      </c>
      <c r="AM176" s="67">
        <v>10.51</v>
      </c>
      <c r="AN176" s="81">
        <v>2.4020000000000001</v>
      </c>
      <c r="AO176" s="81">
        <v>2.274</v>
      </c>
      <c r="AP176" s="81">
        <v>1.4850000000000001</v>
      </c>
      <c r="AQ176" s="81">
        <v>0.67</v>
      </c>
      <c r="AR176" s="81">
        <v>0.20899999999999999</v>
      </c>
      <c r="AS176" s="81">
        <v>0.109</v>
      </c>
      <c r="AT176" s="81">
        <v>0.216</v>
      </c>
      <c r="AU176" s="81">
        <v>0.20200000000000001</v>
      </c>
      <c r="AV176" s="81">
        <v>2.0630000000000002</v>
      </c>
    </row>
    <row r="177" spans="28:48" x14ac:dyDescent="0.2">
      <c r="AB177" s="80">
        <v>92.71</v>
      </c>
      <c r="AK177" s="67">
        <v>35.26</v>
      </c>
      <c r="AL177" s="67">
        <v>51.89</v>
      </c>
      <c r="AM177" s="67">
        <v>10.51</v>
      </c>
      <c r="AN177" s="81">
        <v>2.5129999999999999</v>
      </c>
      <c r="AO177" s="81">
        <v>2.38</v>
      </c>
      <c r="AP177" s="81">
        <v>1.554</v>
      </c>
      <c r="AQ177" s="81">
        <v>0.70099999999999996</v>
      </c>
      <c r="AR177" s="81">
        <v>0.218</v>
      </c>
      <c r="AS177" s="81">
        <v>0.115</v>
      </c>
      <c r="AT177" s="81">
        <v>0.22600000000000001</v>
      </c>
      <c r="AU177" s="81">
        <v>0.21199999999999999</v>
      </c>
      <c r="AV177" s="81">
        <v>2.169</v>
      </c>
    </row>
    <row r="178" spans="28:48" x14ac:dyDescent="0.2">
      <c r="AB178" s="80">
        <v>93.44</v>
      </c>
      <c r="AK178" s="67">
        <v>35.26</v>
      </c>
      <c r="AL178" s="67">
        <v>51.89</v>
      </c>
      <c r="AM178" s="67">
        <v>10.51</v>
      </c>
      <c r="AN178" s="81">
        <v>2.63</v>
      </c>
      <c r="AO178" s="81">
        <v>2.4910000000000001</v>
      </c>
      <c r="AP178" s="81">
        <v>1.6259999999999999</v>
      </c>
      <c r="AQ178" s="81">
        <v>0.73299999999999998</v>
      </c>
      <c r="AR178" s="81">
        <v>0.22900000000000001</v>
      </c>
      <c r="AS178" s="81">
        <v>0.12</v>
      </c>
      <c r="AT178" s="81">
        <v>0.23699999999999999</v>
      </c>
      <c r="AU178" s="81">
        <v>0.222</v>
      </c>
      <c r="AV178" s="81">
        <v>2.282</v>
      </c>
    </row>
    <row r="179" spans="28:48" x14ac:dyDescent="0.2">
      <c r="AB179" s="80">
        <v>94.12</v>
      </c>
      <c r="AK179" s="67">
        <v>35.26</v>
      </c>
      <c r="AL179" s="67">
        <v>51.89</v>
      </c>
      <c r="AM179" s="67">
        <v>10.51</v>
      </c>
      <c r="AN179" s="81">
        <v>2.7549999999999999</v>
      </c>
      <c r="AO179" s="81">
        <v>2.609</v>
      </c>
      <c r="AP179" s="81">
        <v>1.704</v>
      </c>
      <c r="AQ179" s="81">
        <v>0.76800000000000002</v>
      </c>
      <c r="AR179" s="81">
        <v>0.23899999999999999</v>
      </c>
      <c r="AS179" s="81">
        <v>0.126</v>
      </c>
      <c r="AT179" s="81">
        <v>0.248</v>
      </c>
      <c r="AU179" s="81">
        <v>0.23200000000000001</v>
      </c>
      <c r="AV179" s="81">
        <v>2.403</v>
      </c>
    </row>
    <row r="180" spans="28:48" x14ac:dyDescent="0.2">
      <c r="AB180" s="80">
        <v>94.77</v>
      </c>
      <c r="AK180" s="67">
        <v>35.26</v>
      </c>
      <c r="AL180" s="67">
        <v>68.22</v>
      </c>
      <c r="AM180" s="67">
        <v>10.51</v>
      </c>
      <c r="AN180" s="81">
        <v>2.887</v>
      </c>
      <c r="AO180" s="81">
        <v>2.734</v>
      </c>
      <c r="AP180" s="81">
        <v>1.7849999999999999</v>
      </c>
      <c r="AQ180" s="81">
        <v>0.80500000000000005</v>
      </c>
      <c r="AR180" s="81">
        <v>0.251</v>
      </c>
      <c r="AS180" s="81">
        <v>0.13200000000000001</v>
      </c>
      <c r="AT180" s="81">
        <v>0.26100000000000001</v>
      </c>
      <c r="AU180" s="81">
        <v>0.24399999999999999</v>
      </c>
      <c r="AV180" s="81">
        <v>2.5329999999999999</v>
      </c>
    </row>
    <row r="181" spans="28:48" x14ac:dyDescent="0.2">
      <c r="AB181" s="80">
        <v>95.37</v>
      </c>
      <c r="AK181" s="67">
        <v>35.26</v>
      </c>
      <c r="AL181" s="67">
        <v>68.22</v>
      </c>
      <c r="AM181" s="67">
        <v>10.51</v>
      </c>
      <c r="AN181" s="81">
        <v>3.0270000000000001</v>
      </c>
      <c r="AO181" s="81">
        <v>2.867</v>
      </c>
      <c r="AP181" s="81">
        <v>1.8720000000000001</v>
      </c>
      <c r="AQ181" s="81">
        <v>0.84399999999999997</v>
      </c>
      <c r="AR181" s="81">
        <v>0.26300000000000001</v>
      </c>
      <c r="AS181" s="81">
        <v>0.13900000000000001</v>
      </c>
      <c r="AT181" s="81">
        <v>0.27400000000000002</v>
      </c>
      <c r="AU181" s="81">
        <v>0.25600000000000001</v>
      </c>
      <c r="AV181" s="81">
        <v>2.6720000000000002</v>
      </c>
    </row>
    <row r="182" spans="28:48" x14ac:dyDescent="0.2">
      <c r="AB182" s="80">
        <v>95.94</v>
      </c>
      <c r="AK182" s="67">
        <v>35.26</v>
      </c>
      <c r="AL182" s="67">
        <v>68.22</v>
      </c>
      <c r="AM182" s="67">
        <v>10.51</v>
      </c>
      <c r="AN182" s="81">
        <v>3.177</v>
      </c>
      <c r="AO182" s="81">
        <v>3.008</v>
      </c>
      <c r="AP182" s="81">
        <v>1.9650000000000001</v>
      </c>
      <c r="AQ182" s="81">
        <v>0.88600000000000001</v>
      </c>
      <c r="AR182" s="81">
        <v>0.27600000000000002</v>
      </c>
      <c r="AS182" s="81">
        <v>0.14599999999999999</v>
      </c>
      <c r="AT182" s="81">
        <v>0.28799999999999998</v>
      </c>
      <c r="AU182" s="81">
        <v>0.26900000000000002</v>
      </c>
      <c r="AV182" s="81">
        <v>2.8220000000000001</v>
      </c>
    </row>
    <row r="183" spans="28:48" x14ac:dyDescent="0.2">
      <c r="AB183" s="80">
        <v>96.46</v>
      </c>
      <c r="AK183" s="67">
        <v>35.26</v>
      </c>
      <c r="AL183" s="67">
        <v>68.22</v>
      </c>
      <c r="AM183" s="67">
        <v>10.51</v>
      </c>
      <c r="AN183" s="81">
        <v>3.3359999999999999</v>
      </c>
      <c r="AO183" s="81">
        <v>3.1589999999999998</v>
      </c>
      <c r="AP183" s="81">
        <v>2.0640000000000001</v>
      </c>
      <c r="AQ183" s="81">
        <v>0.93100000000000005</v>
      </c>
      <c r="AR183" s="81">
        <v>0.28899999999999998</v>
      </c>
      <c r="AS183" s="81">
        <v>0.153</v>
      </c>
      <c r="AT183" s="81">
        <v>0.30199999999999999</v>
      </c>
      <c r="AU183" s="81">
        <v>0.28299999999999997</v>
      </c>
      <c r="AV183" s="81">
        <v>2.984</v>
      </c>
    </row>
    <row r="184" spans="28:48" x14ac:dyDescent="0.2">
      <c r="AB184" s="80">
        <v>96.94</v>
      </c>
      <c r="AK184" s="67">
        <v>35.26</v>
      </c>
      <c r="AL184" s="67">
        <v>68.22</v>
      </c>
      <c r="AM184" s="67">
        <v>10.51</v>
      </c>
      <c r="AN184" s="81">
        <v>3.5059999999999998</v>
      </c>
      <c r="AO184" s="81">
        <v>3.32</v>
      </c>
      <c r="AP184" s="81">
        <v>2.169</v>
      </c>
      <c r="AQ184" s="81">
        <v>0.97899999999999998</v>
      </c>
      <c r="AR184" s="81">
        <v>0.30399999999999999</v>
      </c>
      <c r="AS184" s="81">
        <v>0.161</v>
      </c>
      <c r="AT184" s="81">
        <v>0.318</v>
      </c>
      <c r="AU184" s="81">
        <v>0.29799999999999999</v>
      </c>
      <c r="AV184" s="81">
        <v>3.16</v>
      </c>
    </row>
    <row r="185" spans="28:48" x14ac:dyDescent="0.2">
      <c r="AB185" s="80">
        <v>97.38</v>
      </c>
      <c r="AK185" s="67">
        <v>35.26</v>
      </c>
      <c r="AL185" s="67">
        <v>68.22</v>
      </c>
      <c r="AM185" s="67">
        <v>10.51</v>
      </c>
      <c r="AN185" s="81">
        <v>3.6880000000000002</v>
      </c>
      <c r="AO185" s="81">
        <v>3.4929999999999999</v>
      </c>
      <c r="AP185" s="81">
        <v>2.282</v>
      </c>
      <c r="AQ185" s="81">
        <v>1.03</v>
      </c>
      <c r="AR185" s="81">
        <v>0.32</v>
      </c>
      <c r="AS185" s="81">
        <v>0.17</v>
      </c>
      <c r="AT185" s="81">
        <v>0.33500000000000002</v>
      </c>
      <c r="AU185" s="81">
        <v>0.314</v>
      </c>
      <c r="AV185" s="81">
        <v>3.35</v>
      </c>
    </row>
    <row r="186" spans="28:48" x14ac:dyDescent="0.2">
      <c r="AB186" s="80">
        <v>97.78</v>
      </c>
      <c r="AK186" s="67">
        <v>35.26</v>
      </c>
      <c r="AL186" s="67">
        <v>68.22</v>
      </c>
      <c r="AM186" s="67">
        <v>10.51</v>
      </c>
      <c r="AN186" s="81">
        <v>3.883</v>
      </c>
      <c r="AO186" s="81">
        <v>3.677</v>
      </c>
      <c r="AP186" s="81">
        <v>2.403</v>
      </c>
      <c r="AQ186" s="81">
        <v>1.0840000000000001</v>
      </c>
      <c r="AR186" s="81">
        <v>0.33600000000000002</v>
      </c>
      <c r="AS186" s="81">
        <v>0.17899999999999999</v>
      </c>
      <c r="AT186" s="81">
        <v>0.35399999999999998</v>
      </c>
      <c r="AU186" s="81">
        <v>0.33100000000000002</v>
      </c>
      <c r="AV186" s="81">
        <v>3.5569999999999999</v>
      </c>
    </row>
    <row r="187" spans="28:48" x14ac:dyDescent="0.2">
      <c r="AB187" s="80">
        <v>98.12</v>
      </c>
      <c r="AK187" s="67">
        <v>35.26</v>
      </c>
      <c r="AL187" s="67">
        <v>68.22</v>
      </c>
      <c r="AM187" s="67">
        <v>10.51</v>
      </c>
      <c r="AN187" s="81">
        <v>4.0919999999999996</v>
      </c>
      <c r="AO187" s="81">
        <v>3.875</v>
      </c>
      <c r="AP187" s="81">
        <v>2.532</v>
      </c>
      <c r="AQ187" s="81">
        <v>1.143</v>
      </c>
      <c r="AR187" s="81">
        <v>0.35499999999999998</v>
      </c>
      <c r="AS187" s="81">
        <v>0.189</v>
      </c>
      <c r="AT187" s="81">
        <v>0.373</v>
      </c>
      <c r="AU187" s="81">
        <v>0.34899999999999998</v>
      </c>
      <c r="AV187" s="81">
        <v>3.782</v>
      </c>
    </row>
    <row r="188" spans="28:48" x14ac:dyDescent="0.2">
      <c r="AB188" s="80">
        <v>98.4</v>
      </c>
      <c r="AK188" s="67">
        <v>35.26</v>
      </c>
      <c r="AL188" s="67">
        <v>68.22</v>
      </c>
      <c r="AM188" s="67">
        <v>10.51</v>
      </c>
      <c r="AN188" s="81">
        <v>4.3170000000000002</v>
      </c>
      <c r="AO188" s="81">
        <v>4.0880000000000001</v>
      </c>
      <c r="AP188" s="81">
        <v>2.6720000000000002</v>
      </c>
      <c r="AQ188" s="81">
        <v>1.206</v>
      </c>
      <c r="AR188" s="81">
        <v>0.374</v>
      </c>
      <c r="AS188" s="81">
        <v>0.2</v>
      </c>
      <c r="AT188" s="81">
        <v>0.39500000000000002</v>
      </c>
      <c r="AU188" s="81">
        <v>0.36899999999999999</v>
      </c>
      <c r="AV188" s="81">
        <v>4.03</v>
      </c>
    </row>
    <row r="189" spans="28:48" x14ac:dyDescent="0.2">
      <c r="AB189" s="80">
        <v>95.02</v>
      </c>
      <c r="AK189" s="67">
        <v>45.69</v>
      </c>
      <c r="AL189" s="67">
        <v>66.209999999999994</v>
      </c>
      <c r="AM189" s="67">
        <v>7.04</v>
      </c>
      <c r="AN189" s="81">
        <v>4.452</v>
      </c>
      <c r="AO189" s="81">
        <v>4.2160000000000002</v>
      </c>
      <c r="AP189" s="81">
        <v>2.7559999999999998</v>
      </c>
      <c r="AQ189" s="81">
        <v>1.2450000000000001</v>
      </c>
      <c r="AR189" s="81">
        <v>0.38600000000000001</v>
      </c>
      <c r="AS189" s="81">
        <v>0.20699999999999999</v>
      </c>
      <c r="AT189" s="81">
        <v>0.40799999999999997</v>
      </c>
      <c r="AU189" s="81">
        <v>0.38200000000000001</v>
      </c>
      <c r="AV189" s="81">
        <v>4.1989999999999998</v>
      </c>
    </row>
    <row r="190" spans="28:48" x14ac:dyDescent="0.2">
      <c r="AB190" s="80">
        <v>95.24</v>
      </c>
      <c r="AK190" s="67">
        <v>45.69</v>
      </c>
      <c r="AL190" s="67">
        <v>66.209999999999994</v>
      </c>
      <c r="AM190" s="67">
        <v>7.04</v>
      </c>
      <c r="AN190" s="81">
        <v>4.7069999999999999</v>
      </c>
      <c r="AO190" s="81">
        <v>4.4569999999999999</v>
      </c>
      <c r="AP190" s="81">
        <v>2.9140000000000001</v>
      </c>
      <c r="AQ190" s="81">
        <v>1.3169999999999999</v>
      </c>
      <c r="AR190" s="81">
        <v>0.40799999999999997</v>
      </c>
      <c r="AS190" s="81">
        <v>0.219</v>
      </c>
      <c r="AT190" s="81">
        <v>0.432</v>
      </c>
      <c r="AU190" s="81">
        <v>0.40500000000000003</v>
      </c>
      <c r="AV190" s="81">
        <v>4.4889999999999999</v>
      </c>
    </row>
    <row r="191" spans="28:48" x14ac:dyDescent="0.2">
      <c r="AB191" s="80">
        <v>95.42</v>
      </c>
      <c r="AK191" s="67">
        <v>45.69</v>
      </c>
      <c r="AL191" s="67">
        <v>66.209999999999994</v>
      </c>
      <c r="AM191" s="67">
        <v>7.04</v>
      </c>
      <c r="AN191" s="81">
        <v>4.9820000000000002</v>
      </c>
      <c r="AO191" s="81">
        <v>4.7169999999999996</v>
      </c>
      <c r="AP191" s="81">
        <v>3.085</v>
      </c>
      <c r="AQ191" s="81">
        <v>1.3939999999999999</v>
      </c>
      <c r="AR191" s="81">
        <v>0.432</v>
      </c>
      <c r="AS191" s="81">
        <v>0.23200000000000001</v>
      </c>
      <c r="AT191" s="81">
        <v>0.45900000000000002</v>
      </c>
      <c r="AU191" s="81">
        <v>0.42899999999999999</v>
      </c>
      <c r="AV191" s="81">
        <v>4.8090000000000002</v>
      </c>
    </row>
    <row r="192" spans="28:48" x14ac:dyDescent="0.2">
      <c r="AB192" s="80">
        <v>95.55</v>
      </c>
      <c r="AK192" s="67">
        <v>45.69</v>
      </c>
      <c r="AL192" s="67">
        <v>66.209999999999994</v>
      </c>
      <c r="AM192" s="67">
        <v>7.04</v>
      </c>
      <c r="AN192" s="81">
        <v>5.2789999999999999</v>
      </c>
      <c r="AO192" s="81">
        <v>4.9980000000000002</v>
      </c>
      <c r="AP192" s="81">
        <v>3.27</v>
      </c>
      <c r="AQ192" s="81">
        <v>1.478</v>
      </c>
      <c r="AR192" s="81">
        <v>0.45800000000000002</v>
      </c>
      <c r="AS192" s="81">
        <v>0.247</v>
      </c>
      <c r="AT192" s="81">
        <v>0.48799999999999999</v>
      </c>
      <c r="AU192" s="81">
        <v>0.45600000000000002</v>
      </c>
      <c r="AV192" s="81">
        <v>5.1619999999999999</v>
      </c>
    </row>
    <row r="193" spans="28:48" x14ac:dyDescent="0.2">
      <c r="AB193" s="80">
        <v>95.64</v>
      </c>
      <c r="AK193" s="67">
        <v>45.69</v>
      </c>
      <c r="AL193" s="67">
        <v>66.209999999999994</v>
      </c>
      <c r="AM193" s="67">
        <v>7.04</v>
      </c>
      <c r="AN193" s="81">
        <v>5.6</v>
      </c>
      <c r="AO193" s="81">
        <v>5.3019999999999996</v>
      </c>
      <c r="AP193" s="81">
        <v>3.4710000000000001</v>
      </c>
      <c r="AQ193" s="81">
        <v>1.57</v>
      </c>
      <c r="AR193" s="81">
        <v>0.48599999999999999</v>
      </c>
      <c r="AS193" s="81">
        <v>0.26300000000000001</v>
      </c>
      <c r="AT193" s="81">
        <v>0.51900000000000002</v>
      </c>
      <c r="AU193" s="81">
        <v>0.48499999999999999</v>
      </c>
      <c r="AV193" s="81">
        <v>5.5540000000000003</v>
      </c>
    </row>
    <row r="194" spans="28:48" x14ac:dyDescent="0.2">
      <c r="AB194" s="80">
        <v>95.71</v>
      </c>
      <c r="AK194" s="67">
        <v>45.69</v>
      </c>
      <c r="AL194" s="67">
        <v>66.209999999999994</v>
      </c>
      <c r="AM194" s="67">
        <v>7.04</v>
      </c>
      <c r="AN194" s="81">
        <v>5.95</v>
      </c>
      <c r="AO194" s="81">
        <v>5.633</v>
      </c>
      <c r="AP194" s="81">
        <v>3.6890000000000001</v>
      </c>
      <c r="AQ194" s="81">
        <v>1.67</v>
      </c>
      <c r="AR194" s="81">
        <v>0.51600000000000001</v>
      </c>
      <c r="AS194" s="81">
        <v>0.28000000000000003</v>
      </c>
      <c r="AT194" s="81">
        <v>0.55300000000000005</v>
      </c>
      <c r="AU194" s="81">
        <v>0.51700000000000002</v>
      </c>
      <c r="AV194" s="81">
        <v>5.9909999999999997</v>
      </c>
    </row>
    <row r="195" spans="28:48" x14ac:dyDescent="0.2">
      <c r="AB195" s="80">
        <v>95.77</v>
      </c>
      <c r="AK195" s="67">
        <v>45.69</v>
      </c>
      <c r="AL195" s="67">
        <v>66.209999999999994</v>
      </c>
      <c r="AM195" s="67">
        <v>7.04</v>
      </c>
      <c r="AN195" s="81">
        <v>6.33</v>
      </c>
      <c r="AO195" s="81">
        <v>5.9930000000000003</v>
      </c>
      <c r="AP195" s="81">
        <v>3.927</v>
      </c>
      <c r="AQ195" s="81">
        <v>1.7789999999999999</v>
      </c>
      <c r="AR195" s="81">
        <v>0.55000000000000004</v>
      </c>
      <c r="AS195" s="81">
        <v>0.3</v>
      </c>
      <c r="AT195" s="81">
        <v>0.59099999999999997</v>
      </c>
      <c r="AU195" s="81">
        <v>0.55300000000000005</v>
      </c>
      <c r="AV195" s="81">
        <v>6.4779999999999998</v>
      </c>
    </row>
    <row r="196" spans="28:48" x14ac:dyDescent="0.2">
      <c r="AB196" s="80">
        <v>95.81</v>
      </c>
      <c r="AK196" s="67">
        <v>45.69</v>
      </c>
      <c r="AL196" s="67">
        <v>66.209999999999994</v>
      </c>
      <c r="AM196" s="67">
        <v>7.04</v>
      </c>
      <c r="AN196" s="81">
        <v>6.7439999999999998</v>
      </c>
      <c r="AO196" s="81">
        <v>6.3840000000000003</v>
      </c>
      <c r="AP196" s="81">
        <v>4.1849999999999996</v>
      </c>
      <c r="AQ196" s="81">
        <v>1.897</v>
      </c>
      <c r="AR196" s="81">
        <v>0.58699999999999997</v>
      </c>
      <c r="AS196" s="81">
        <v>0.32100000000000001</v>
      </c>
      <c r="AT196" s="81">
        <v>0.63200000000000001</v>
      </c>
      <c r="AU196" s="81">
        <v>0.59099999999999997</v>
      </c>
      <c r="AV196" s="81">
        <v>7.02</v>
      </c>
    </row>
    <row r="197" spans="28:48" x14ac:dyDescent="0.2">
      <c r="AB197" s="80">
        <v>95.83</v>
      </c>
      <c r="AK197" s="67">
        <v>45.69</v>
      </c>
      <c r="AL197" s="67">
        <v>66.209999999999994</v>
      </c>
      <c r="AM197" s="67">
        <v>7.04</v>
      </c>
      <c r="AN197" s="81">
        <v>7.1950000000000003</v>
      </c>
      <c r="AO197" s="81">
        <v>6.8120000000000003</v>
      </c>
      <c r="AP197" s="81">
        <v>4.4669999999999996</v>
      </c>
      <c r="AQ197" s="81">
        <v>2.0270000000000001</v>
      </c>
      <c r="AR197" s="81">
        <v>0.627</v>
      </c>
      <c r="AS197" s="81">
        <v>0.34399999999999997</v>
      </c>
      <c r="AT197" s="81">
        <v>0.67700000000000005</v>
      </c>
      <c r="AU197" s="81">
        <v>0.63400000000000001</v>
      </c>
      <c r="AV197" s="81">
        <v>7.625</v>
      </c>
    </row>
    <row r="198" spans="28:48" x14ac:dyDescent="0.2">
      <c r="AB198" s="80">
        <v>95.04</v>
      </c>
      <c r="AK198" s="67">
        <v>45.69</v>
      </c>
      <c r="AL198" s="67">
        <v>66.209999999999994</v>
      </c>
      <c r="AM198" s="67">
        <v>7.04</v>
      </c>
      <c r="AN198" s="81">
        <v>7.69</v>
      </c>
      <c r="AO198" s="81">
        <v>7.28</v>
      </c>
      <c r="AP198" s="81">
        <v>4.7770000000000001</v>
      </c>
      <c r="AQ198" s="81">
        <v>2.17</v>
      </c>
      <c r="AR198" s="81">
        <v>0.67100000000000004</v>
      </c>
      <c r="AS198" s="81">
        <v>0.36899999999999999</v>
      </c>
      <c r="AT198" s="81">
        <v>0.72699999999999998</v>
      </c>
      <c r="AU198" s="81">
        <v>0.68</v>
      </c>
      <c r="AV198" s="81">
        <v>8.3000000000000007</v>
      </c>
    </row>
    <row r="199" spans="28:48" x14ac:dyDescent="0.2">
      <c r="AB199" s="80">
        <v>94.24</v>
      </c>
      <c r="AK199" s="67">
        <v>45.69</v>
      </c>
      <c r="AL199" s="67">
        <v>66.209999999999994</v>
      </c>
      <c r="AM199" s="67">
        <v>7.04</v>
      </c>
      <c r="AN199" s="81">
        <v>8.2330000000000005</v>
      </c>
      <c r="AO199" s="81">
        <v>7.7939999999999996</v>
      </c>
      <c r="AP199" s="81">
        <v>5.117</v>
      </c>
      <c r="AQ199" s="81">
        <v>2.3260000000000001</v>
      </c>
      <c r="AR199" s="81">
        <v>0.71899999999999997</v>
      </c>
      <c r="AS199" s="81">
        <v>0.39800000000000002</v>
      </c>
      <c r="AT199" s="81">
        <v>0.78100000000000003</v>
      </c>
      <c r="AU199" s="81">
        <v>0.73099999999999998</v>
      </c>
      <c r="AV199" s="81">
        <v>9.0570000000000004</v>
      </c>
    </row>
    <row r="200" spans="28:48" x14ac:dyDescent="0.2">
      <c r="AB200" s="80">
        <v>93.45</v>
      </c>
      <c r="AK200" s="67">
        <v>45.69</v>
      </c>
      <c r="AL200" s="67">
        <v>66.209999999999994</v>
      </c>
      <c r="AM200" s="67">
        <v>7.04</v>
      </c>
      <c r="AN200" s="81">
        <v>8.8309999999999995</v>
      </c>
      <c r="AO200" s="81">
        <v>8.3610000000000007</v>
      </c>
      <c r="AP200" s="81">
        <v>5.492</v>
      </c>
      <c r="AQ200" s="81">
        <v>2.4990000000000001</v>
      </c>
      <c r="AR200" s="81">
        <v>0.77200000000000002</v>
      </c>
      <c r="AS200" s="81">
        <v>0.42899999999999999</v>
      </c>
      <c r="AT200" s="81">
        <v>0.84199999999999997</v>
      </c>
      <c r="AU200" s="81">
        <v>0.78800000000000003</v>
      </c>
      <c r="AV200" s="81">
        <v>9.9160000000000004</v>
      </c>
    </row>
    <row r="201" spans="28:48" x14ac:dyDescent="0.2">
      <c r="AB201" s="80">
        <v>92.65</v>
      </c>
      <c r="AK201" s="67">
        <v>45.69</v>
      </c>
      <c r="AL201" s="67">
        <v>66.209999999999994</v>
      </c>
      <c r="AM201" s="67">
        <v>7.04</v>
      </c>
      <c r="AN201" s="81">
        <v>9.4920000000000009</v>
      </c>
      <c r="AO201" s="81">
        <v>8.9870000000000001</v>
      </c>
      <c r="AP201" s="81">
        <v>5.9080000000000004</v>
      </c>
      <c r="AQ201" s="81">
        <v>2.6909999999999998</v>
      </c>
      <c r="AR201" s="81">
        <v>0.83099999999999996</v>
      </c>
      <c r="AS201" s="81">
        <v>0.46500000000000002</v>
      </c>
      <c r="AT201" s="81">
        <v>0.91</v>
      </c>
      <c r="AU201" s="81">
        <v>0.85099999999999998</v>
      </c>
      <c r="AV201" s="81">
        <v>10.894</v>
      </c>
    </row>
    <row r="202" spans="28:48" x14ac:dyDescent="0.2">
      <c r="AB202" s="80">
        <v>91.86</v>
      </c>
      <c r="AK202" s="67">
        <v>45.69</v>
      </c>
      <c r="AL202" s="67">
        <v>66.209999999999994</v>
      </c>
      <c r="AM202" s="67">
        <v>7.04</v>
      </c>
      <c r="AN202" s="81">
        <v>10.223000000000001</v>
      </c>
      <c r="AO202" s="81">
        <v>9.6809999999999992</v>
      </c>
      <c r="AP202" s="81">
        <v>6.3689999999999998</v>
      </c>
      <c r="AQ202" s="81">
        <v>2.9049999999999998</v>
      </c>
      <c r="AR202" s="81">
        <v>0.89700000000000002</v>
      </c>
      <c r="AS202" s="81">
        <v>0.504</v>
      </c>
      <c r="AT202" s="81">
        <v>0.98499999999999999</v>
      </c>
      <c r="AU202" s="81">
        <v>0.92100000000000004</v>
      </c>
      <c r="AV202" s="81">
        <v>12.019</v>
      </c>
    </row>
    <row r="203" spans="28:48" x14ac:dyDescent="0.2">
      <c r="AB203" s="80">
        <v>89.42</v>
      </c>
      <c r="AK203" s="67">
        <v>45.69</v>
      </c>
      <c r="AL203" s="67">
        <v>66.209999999999994</v>
      </c>
      <c r="AM203" s="67">
        <v>7.04</v>
      </c>
      <c r="AN203" s="81">
        <v>11.031000000000001</v>
      </c>
      <c r="AO203" s="81">
        <v>10.446999999999999</v>
      </c>
      <c r="AP203" s="81">
        <v>6.8810000000000002</v>
      </c>
      <c r="AQ203" s="81">
        <v>3.1429999999999998</v>
      </c>
      <c r="AR203" s="81">
        <v>0.97</v>
      </c>
      <c r="AS203" s="81">
        <v>0.54900000000000004</v>
      </c>
      <c r="AT203" s="81">
        <v>1.069</v>
      </c>
      <c r="AU203" s="81">
        <v>1</v>
      </c>
      <c r="AV203" s="81">
        <v>13.314</v>
      </c>
    </row>
    <row r="204" spans="28:48" x14ac:dyDescent="0.2">
      <c r="AB204" s="80">
        <v>87.08</v>
      </c>
      <c r="AK204" s="67">
        <v>45.69</v>
      </c>
      <c r="AL204" s="67">
        <v>66.209999999999994</v>
      </c>
      <c r="AM204" s="67">
        <v>7.04</v>
      </c>
      <c r="AN204" s="81">
        <v>11.922000000000001</v>
      </c>
      <c r="AO204" s="81">
        <v>11.292999999999999</v>
      </c>
      <c r="AP204" s="81">
        <v>7.4480000000000004</v>
      </c>
      <c r="AQ204" s="81">
        <v>3.4079999999999999</v>
      </c>
      <c r="AR204" s="81">
        <v>1.0509999999999999</v>
      </c>
      <c r="AS204" s="81">
        <v>0.59899999999999998</v>
      </c>
      <c r="AT204" s="81">
        <v>1.163</v>
      </c>
      <c r="AU204" s="81">
        <v>1.0880000000000001</v>
      </c>
      <c r="AV204" s="81">
        <v>14.815</v>
      </c>
    </row>
    <row r="205" spans="28:48" x14ac:dyDescent="0.2">
      <c r="AB205" s="80">
        <v>84.84</v>
      </c>
      <c r="AK205" s="67">
        <v>45.69</v>
      </c>
      <c r="AL205" s="67">
        <v>66.209999999999994</v>
      </c>
      <c r="AM205" s="67">
        <v>7.04</v>
      </c>
      <c r="AN205" s="81">
        <v>12.901999999999999</v>
      </c>
      <c r="AO205" s="81">
        <v>12.226000000000001</v>
      </c>
      <c r="AP205" s="81">
        <v>8.077</v>
      </c>
      <c r="AQ205" s="81">
        <v>3.7040000000000002</v>
      </c>
      <c r="AR205" s="81">
        <v>1.1419999999999999</v>
      </c>
      <c r="AS205" s="81">
        <v>0.65400000000000003</v>
      </c>
      <c r="AT205" s="81">
        <v>1.268</v>
      </c>
      <c r="AU205" s="81">
        <v>1.1870000000000001</v>
      </c>
      <c r="AV205" s="81">
        <v>16.548999999999999</v>
      </c>
    </row>
    <row r="206" spans="28:48" x14ac:dyDescent="0.2">
      <c r="AB206" s="80">
        <v>82.68</v>
      </c>
      <c r="AK206" s="67">
        <v>45.69</v>
      </c>
      <c r="AL206" s="67">
        <v>66.209999999999994</v>
      </c>
      <c r="AM206" s="67">
        <v>7.04</v>
      </c>
      <c r="AN206" s="81">
        <v>13.976000000000001</v>
      </c>
      <c r="AO206" s="81">
        <v>13.249000000000001</v>
      </c>
      <c r="AP206" s="81">
        <v>8.7729999999999997</v>
      </c>
      <c r="AQ206" s="81">
        <v>4.0339999999999998</v>
      </c>
      <c r="AR206" s="81">
        <v>1.2430000000000001</v>
      </c>
      <c r="AS206" s="81">
        <v>0.71599999999999997</v>
      </c>
      <c r="AT206" s="81">
        <v>1.3839999999999999</v>
      </c>
      <c r="AU206" s="81">
        <v>1.2969999999999999</v>
      </c>
      <c r="AV206" s="81">
        <v>18.542000000000002</v>
      </c>
    </row>
    <row r="207" spans="28:48" x14ac:dyDescent="0.2">
      <c r="AB207" s="80">
        <v>80.63</v>
      </c>
      <c r="AK207" s="67">
        <v>45.69</v>
      </c>
      <c r="AL207" s="67">
        <v>66.209999999999994</v>
      </c>
      <c r="AM207" s="67">
        <v>7.04</v>
      </c>
      <c r="AN207" s="81">
        <v>15.147</v>
      </c>
      <c r="AO207" s="81">
        <v>14.366</v>
      </c>
      <c r="AP207" s="81">
        <v>9.5410000000000004</v>
      </c>
      <c r="AQ207" s="81">
        <v>4.4000000000000004</v>
      </c>
      <c r="AR207" s="81">
        <v>1.3560000000000001</v>
      </c>
      <c r="AS207" s="81">
        <v>0.78500000000000003</v>
      </c>
      <c r="AT207" s="81">
        <v>1.514</v>
      </c>
      <c r="AU207" s="81">
        <v>1.419</v>
      </c>
      <c r="AV207" s="81">
        <v>20.809000000000001</v>
      </c>
    </row>
    <row r="208" spans="28:48" x14ac:dyDescent="0.2">
      <c r="AB208" s="80">
        <v>77.69</v>
      </c>
      <c r="AK208" s="67">
        <v>45.69</v>
      </c>
      <c r="AL208" s="67">
        <v>66.209999999999994</v>
      </c>
      <c r="AM208" s="67">
        <v>7.04</v>
      </c>
      <c r="AN208" s="81">
        <v>16.420000000000002</v>
      </c>
      <c r="AO208" s="81">
        <v>15.586</v>
      </c>
      <c r="AP208" s="81">
        <v>10.388</v>
      </c>
      <c r="AQ208" s="81">
        <v>4.8079999999999998</v>
      </c>
      <c r="AR208" s="81">
        <v>1.4830000000000001</v>
      </c>
      <c r="AS208" s="81">
        <v>0.86199999999999999</v>
      </c>
      <c r="AT208" s="81">
        <v>1.66</v>
      </c>
      <c r="AU208" s="81">
        <v>1.5549999999999999</v>
      </c>
      <c r="AV208" s="81">
        <v>23.393000000000001</v>
      </c>
    </row>
    <row r="209" spans="28:48" x14ac:dyDescent="0.2">
      <c r="AB209" s="80">
        <v>74.75</v>
      </c>
      <c r="AK209" s="67">
        <v>45.69</v>
      </c>
      <c r="AL209" s="67">
        <v>66.209999999999994</v>
      </c>
      <c r="AM209" s="67">
        <v>7.04</v>
      </c>
      <c r="AN209" s="81">
        <v>17.812000000000001</v>
      </c>
      <c r="AO209" s="81">
        <v>16.922000000000001</v>
      </c>
      <c r="AP209" s="81">
        <v>11.324999999999999</v>
      </c>
      <c r="AQ209" s="81">
        <v>5.2640000000000002</v>
      </c>
      <c r="AR209" s="81">
        <v>1.6240000000000001</v>
      </c>
      <c r="AS209" s="81">
        <v>0.94699999999999995</v>
      </c>
      <c r="AT209" s="81">
        <v>1.823</v>
      </c>
      <c r="AU209" s="81">
        <v>1.7070000000000001</v>
      </c>
      <c r="AV209" s="81">
        <v>26.36</v>
      </c>
    </row>
    <row r="210" spans="28:48" x14ac:dyDescent="0.2">
      <c r="AB210" s="80">
        <v>71.81</v>
      </c>
      <c r="AK210" s="67">
        <v>45.69</v>
      </c>
      <c r="AL210" s="67">
        <v>66.209999999999994</v>
      </c>
      <c r="AM210" s="67">
        <v>7.04</v>
      </c>
      <c r="AN210" s="81">
        <v>19.321999999999999</v>
      </c>
      <c r="AO210" s="81">
        <v>18.375</v>
      </c>
      <c r="AP210" s="81">
        <v>12.358000000000001</v>
      </c>
      <c r="AQ210" s="81">
        <v>5.7690000000000001</v>
      </c>
      <c r="AR210" s="81">
        <v>1.7829999999999999</v>
      </c>
      <c r="AS210" s="81">
        <v>1.042</v>
      </c>
      <c r="AT210" s="81">
        <v>2.0070000000000001</v>
      </c>
      <c r="AU210" s="81">
        <v>1.8740000000000001</v>
      </c>
      <c r="AV210" s="81">
        <v>29.805</v>
      </c>
    </row>
    <row r="211" spans="28:48" x14ac:dyDescent="0.2">
      <c r="AB211" s="80">
        <v>68.87</v>
      </c>
      <c r="AK211" s="67">
        <v>45.69</v>
      </c>
      <c r="AL211" s="67">
        <v>66.209999999999994</v>
      </c>
      <c r="AM211" s="67">
        <v>7.04</v>
      </c>
      <c r="AN211" s="81">
        <v>20.948</v>
      </c>
      <c r="AO211" s="81">
        <v>19.943999999999999</v>
      </c>
      <c r="AP211" s="81">
        <v>13.49</v>
      </c>
      <c r="AQ211" s="81">
        <v>6.327</v>
      </c>
      <c r="AR211" s="81">
        <v>1.9610000000000001</v>
      </c>
      <c r="AS211" s="81">
        <v>1.147</v>
      </c>
      <c r="AT211" s="81">
        <v>2.214</v>
      </c>
      <c r="AU211" s="81">
        <v>2.0590000000000002</v>
      </c>
      <c r="AV211" s="81">
        <v>33.774000000000001</v>
      </c>
    </row>
    <row r="212" spans="28:48" x14ac:dyDescent="0.2">
      <c r="AB212" s="80">
        <v>65.930000000000007</v>
      </c>
      <c r="AK212" s="67">
        <v>45.69</v>
      </c>
      <c r="AL212" s="67">
        <v>66.209999999999994</v>
      </c>
      <c r="AM212" s="67">
        <v>7.04</v>
      </c>
      <c r="AN212" s="81">
        <v>22.681000000000001</v>
      </c>
      <c r="AO212" s="81">
        <v>21.622</v>
      </c>
      <c r="AP212" s="81">
        <v>14.722</v>
      </c>
      <c r="AQ212" s="81">
        <v>6.9429999999999996</v>
      </c>
      <c r="AR212" s="81">
        <v>2.16</v>
      </c>
      <c r="AS212" s="81">
        <v>1.26</v>
      </c>
      <c r="AT212" s="81">
        <v>2.4420000000000002</v>
      </c>
      <c r="AU212" s="81">
        <v>2.2610000000000001</v>
      </c>
      <c r="AV212" s="81">
        <v>38.264000000000003</v>
      </c>
    </row>
    <row r="213" spans="28:48" x14ac:dyDescent="0.2">
      <c r="AB213" s="80">
        <v>63.21</v>
      </c>
      <c r="AK213" s="67">
        <v>45.69</v>
      </c>
      <c r="AL213" s="67">
        <v>66.209999999999994</v>
      </c>
      <c r="AM213" s="67">
        <v>7.04</v>
      </c>
      <c r="AN213" s="81">
        <v>24.507000000000001</v>
      </c>
      <c r="AO213" s="81">
        <v>23.398</v>
      </c>
      <c r="AP213" s="81">
        <v>16.050999999999998</v>
      </c>
      <c r="AQ213" s="81">
        <v>7.625</v>
      </c>
      <c r="AR213" s="81">
        <v>2.383</v>
      </c>
      <c r="AS213" s="81">
        <v>1.381</v>
      </c>
      <c r="AT213" s="81">
        <v>2.6890000000000001</v>
      </c>
      <c r="AU213" s="81">
        <v>2.48</v>
      </c>
      <c r="AV213" s="81">
        <v>43.283999999999999</v>
      </c>
    </row>
    <row r="214" spans="28:48" x14ac:dyDescent="0.2">
      <c r="AB214" s="80">
        <v>60.5</v>
      </c>
      <c r="AK214" s="67">
        <v>45.69</v>
      </c>
      <c r="AL214" s="67">
        <v>66.209999999999994</v>
      </c>
      <c r="AM214" s="67">
        <v>7.04</v>
      </c>
      <c r="AN214" s="81">
        <v>26.407</v>
      </c>
      <c r="AO214" s="81">
        <v>25.256</v>
      </c>
      <c r="AP214" s="81">
        <v>17.474</v>
      </c>
      <c r="AQ214" s="81">
        <v>8.3740000000000006</v>
      </c>
      <c r="AR214" s="81">
        <v>2.633</v>
      </c>
      <c r="AS214" s="81">
        <v>1.508</v>
      </c>
      <c r="AT214" s="81">
        <v>2.9540000000000002</v>
      </c>
      <c r="AU214" s="81">
        <v>2.7160000000000002</v>
      </c>
      <c r="AV214" s="81">
        <v>48.963000000000001</v>
      </c>
    </row>
    <row r="215" spans="28:48" x14ac:dyDescent="0.2">
      <c r="AB215" s="80">
        <v>57.79</v>
      </c>
      <c r="AK215" s="67">
        <v>45.69</v>
      </c>
      <c r="AL215" s="67">
        <v>66.209999999999994</v>
      </c>
      <c r="AM215" s="67">
        <v>7.04</v>
      </c>
      <c r="AN215" s="81">
        <v>28.387</v>
      </c>
      <c r="AO215" s="81">
        <v>27.207999999999998</v>
      </c>
      <c r="AP215" s="81">
        <v>19.004999999999999</v>
      </c>
      <c r="AQ215" s="81">
        <v>9.1969999999999992</v>
      </c>
      <c r="AR215" s="81">
        <v>2.915</v>
      </c>
      <c r="AS215" s="81">
        <v>1.641</v>
      </c>
      <c r="AT215" s="81">
        <v>3.238</v>
      </c>
      <c r="AU215" s="81">
        <v>2.9750000000000001</v>
      </c>
      <c r="AV215" s="81">
        <v>55.161999999999999</v>
      </c>
    </row>
    <row r="216" spans="28:48" x14ac:dyDescent="0.2">
      <c r="AB216" s="80">
        <v>55.07</v>
      </c>
      <c r="AK216" s="67">
        <v>45.69</v>
      </c>
      <c r="AL216" s="67">
        <v>66.209999999999994</v>
      </c>
      <c r="AM216" s="67">
        <v>7.04</v>
      </c>
      <c r="AN216" s="81">
        <v>30.471</v>
      </c>
      <c r="AO216" s="81">
        <v>29.265999999999998</v>
      </c>
      <c r="AP216" s="81">
        <v>20.652999999999999</v>
      </c>
      <c r="AQ216" s="81">
        <v>10.111000000000001</v>
      </c>
      <c r="AR216" s="81">
        <v>3.234</v>
      </c>
      <c r="AS216" s="81">
        <v>1.772</v>
      </c>
      <c r="AT216" s="81">
        <v>3.5409999999999999</v>
      </c>
      <c r="AU216" s="81">
        <v>3.258</v>
      </c>
      <c r="AV216" s="81">
        <v>62.006999999999998</v>
      </c>
    </row>
    <row r="217" spans="28:48" x14ac:dyDescent="0.2">
      <c r="AB217" s="80">
        <v>52.36</v>
      </c>
      <c r="AK217" s="67">
        <v>45.69</v>
      </c>
      <c r="AL217" s="67">
        <v>66.209999999999994</v>
      </c>
      <c r="AM217" s="67">
        <v>7.04</v>
      </c>
      <c r="AN217" s="81">
        <v>32.655000000000001</v>
      </c>
      <c r="AO217" s="81">
        <v>31.43</v>
      </c>
      <c r="AP217" s="81">
        <v>22.427</v>
      </c>
      <c r="AQ217" s="81">
        <v>11.122</v>
      </c>
      <c r="AR217" s="81">
        <v>3.5979999999999999</v>
      </c>
      <c r="AS217" s="81">
        <v>1.772</v>
      </c>
      <c r="AT217" s="81">
        <v>3.8610000000000002</v>
      </c>
      <c r="AU217" s="81">
        <v>3.5630000000000002</v>
      </c>
      <c r="AV217" s="81">
        <v>69.692999999999998</v>
      </c>
    </row>
    <row r="218" spans="28:48" x14ac:dyDescent="0.2">
      <c r="AB218" s="80">
        <v>49.99</v>
      </c>
      <c r="AK218" s="67">
        <v>45.69</v>
      </c>
      <c r="AL218" s="67">
        <v>66.209999999999994</v>
      </c>
      <c r="AM218" s="67">
        <v>7.04</v>
      </c>
      <c r="AN218" s="81">
        <v>34.137</v>
      </c>
      <c r="AO218" s="81">
        <v>33.508000000000003</v>
      </c>
      <c r="AP218" s="81">
        <v>24.356000000000002</v>
      </c>
      <c r="AQ218" s="81">
        <v>12.259</v>
      </c>
      <c r="AR218" s="81">
        <v>4.0250000000000004</v>
      </c>
      <c r="AS218" s="81">
        <v>1.772</v>
      </c>
      <c r="AT218" s="81">
        <v>4.202</v>
      </c>
      <c r="AU218" s="81">
        <v>3.9039999999999999</v>
      </c>
      <c r="AV218" s="81">
        <v>77.978999999999999</v>
      </c>
    </row>
    <row r="219" spans="28:48" x14ac:dyDescent="0.2">
      <c r="AB219" s="80">
        <v>47.63</v>
      </c>
      <c r="AK219" s="67">
        <v>45.69</v>
      </c>
      <c r="AL219" s="67">
        <v>66.209999999999994</v>
      </c>
      <c r="AM219" s="67">
        <v>7.04</v>
      </c>
      <c r="AN219" s="81">
        <v>34.137</v>
      </c>
      <c r="AO219" s="81">
        <v>33.508000000000003</v>
      </c>
      <c r="AP219" s="81">
        <v>26.443999999999999</v>
      </c>
      <c r="AQ219" s="81">
        <v>13.547000000000001</v>
      </c>
      <c r="AR219" s="81">
        <v>4.5270000000000001</v>
      </c>
      <c r="AS219" s="81">
        <v>1.772</v>
      </c>
      <c r="AT219" s="81">
        <v>4.5609999999999999</v>
      </c>
      <c r="AU219" s="81">
        <v>4.2869999999999999</v>
      </c>
      <c r="AV219" s="81">
        <v>78.948999999999998</v>
      </c>
    </row>
    <row r="220" spans="28:48" x14ac:dyDescent="0.2">
      <c r="AB220" s="80">
        <v>45.26</v>
      </c>
      <c r="AK220" s="67">
        <v>45.69</v>
      </c>
      <c r="AL220" s="67">
        <v>66.209999999999994</v>
      </c>
      <c r="AM220" s="67">
        <v>7.04</v>
      </c>
      <c r="AN220" s="81">
        <v>34.137</v>
      </c>
      <c r="AO220" s="81">
        <v>33.508000000000003</v>
      </c>
      <c r="AP220" s="81">
        <v>27.591999999999999</v>
      </c>
      <c r="AQ220" s="81">
        <v>14.96</v>
      </c>
      <c r="AR220" s="81">
        <v>5.0869999999999997</v>
      </c>
      <c r="AS220" s="81">
        <v>1.772</v>
      </c>
      <c r="AT220" s="81">
        <v>4.819</v>
      </c>
      <c r="AU220" s="81">
        <v>4.4749999999999996</v>
      </c>
      <c r="AV220" s="81">
        <v>78.948999999999998</v>
      </c>
    </row>
    <row r="221" spans="28:48" x14ac:dyDescent="0.2">
      <c r="AB221" s="80">
        <v>42.89</v>
      </c>
      <c r="AK221" s="67">
        <v>45.69</v>
      </c>
      <c r="AL221" s="67">
        <v>66.209999999999994</v>
      </c>
      <c r="AM221" s="67">
        <v>7.04</v>
      </c>
      <c r="AN221" s="81">
        <v>34.137</v>
      </c>
      <c r="AO221" s="81">
        <v>33.508000000000003</v>
      </c>
      <c r="AP221" s="81">
        <v>27.591999999999999</v>
      </c>
      <c r="AQ221" s="81">
        <v>15.438000000000001</v>
      </c>
      <c r="AR221" s="81">
        <v>5.3920000000000003</v>
      </c>
      <c r="AS221" s="81">
        <v>1.772</v>
      </c>
      <c r="AT221" s="81">
        <v>4.819</v>
      </c>
      <c r="AU221" s="81">
        <v>4.4749999999999996</v>
      </c>
      <c r="AV221" s="81">
        <v>78.948999999999998</v>
      </c>
    </row>
    <row r="222" spans="28:48" x14ac:dyDescent="0.2">
      <c r="AB222" s="80">
        <v>40.53</v>
      </c>
      <c r="AK222" s="67">
        <v>45.69</v>
      </c>
      <c r="AL222" s="67">
        <v>66.209999999999994</v>
      </c>
      <c r="AM222" s="67">
        <v>7.04</v>
      </c>
      <c r="AN222" s="81">
        <v>34.137</v>
      </c>
      <c r="AO222" s="81">
        <v>33.508000000000003</v>
      </c>
      <c r="AP222" s="81">
        <v>27.591999999999999</v>
      </c>
      <c r="AQ222" s="81">
        <v>15.438000000000001</v>
      </c>
      <c r="AR222" s="81">
        <v>5.3920000000000003</v>
      </c>
      <c r="AS222" s="81">
        <v>1.772</v>
      </c>
      <c r="AT222" s="81">
        <v>4.819</v>
      </c>
      <c r="AU222" s="81">
        <v>4.4749999999999996</v>
      </c>
      <c r="AV222" s="81">
        <v>78.948999999999998</v>
      </c>
    </row>
    <row r="223" spans="28:48" x14ac:dyDescent="0.2">
      <c r="AB223" s="80">
        <v>38.159999999999997</v>
      </c>
      <c r="AK223" s="67">
        <v>45.69</v>
      </c>
      <c r="AL223" s="67">
        <v>66.209999999999994</v>
      </c>
      <c r="AM223" s="67">
        <v>7.04</v>
      </c>
      <c r="AN223" s="81">
        <v>34.137</v>
      </c>
      <c r="AO223" s="81">
        <v>33.508000000000003</v>
      </c>
      <c r="AP223" s="81">
        <v>27.591999999999999</v>
      </c>
      <c r="AQ223" s="81">
        <v>15.438000000000001</v>
      </c>
      <c r="AR223" s="81">
        <v>5.3920000000000003</v>
      </c>
      <c r="AS223" s="81">
        <v>1.772</v>
      </c>
      <c r="AT223" s="81">
        <v>4.819</v>
      </c>
      <c r="AU223" s="81">
        <v>4.4749999999999996</v>
      </c>
      <c r="AV223" s="81">
        <v>78.948999999999998</v>
      </c>
    </row>
    <row r="224" spans="28:48" x14ac:dyDescent="0.2">
      <c r="AB224" s="80">
        <v>35.799999999999997</v>
      </c>
      <c r="AK224" s="67">
        <v>45.69</v>
      </c>
      <c r="AL224" s="67">
        <v>66.209999999999994</v>
      </c>
      <c r="AM224" s="67">
        <v>7.04</v>
      </c>
      <c r="AN224" s="81">
        <v>34.137</v>
      </c>
      <c r="AO224" s="81">
        <v>33.508000000000003</v>
      </c>
      <c r="AP224" s="81">
        <v>27.591999999999999</v>
      </c>
      <c r="AQ224" s="81">
        <v>15.438000000000001</v>
      </c>
      <c r="AR224" s="81">
        <v>5.3920000000000003</v>
      </c>
      <c r="AS224" s="81">
        <v>1.772</v>
      </c>
      <c r="AT224" s="81">
        <v>4.819</v>
      </c>
      <c r="AU224" s="81">
        <v>4.4749999999999996</v>
      </c>
      <c r="AV224" s="81">
        <v>78.948999999999998</v>
      </c>
    </row>
    <row r="225" spans="28:48" x14ac:dyDescent="0.2">
      <c r="AB225" s="80">
        <v>33.43</v>
      </c>
      <c r="AK225" s="67">
        <v>45.69</v>
      </c>
      <c r="AL225" s="67">
        <v>66.209999999999994</v>
      </c>
      <c r="AM225" s="67">
        <v>7.04</v>
      </c>
      <c r="AN225" s="81">
        <v>34.137</v>
      </c>
      <c r="AO225" s="81">
        <v>33.508000000000003</v>
      </c>
      <c r="AP225" s="81">
        <v>27.591999999999999</v>
      </c>
      <c r="AQ225" s="81">
        <v>15.438000000000001</v>
      </c>
      <c r="AR225" s="81">
        <v>5.3920000000000003</v>
      </c>
      <c r="AS225" s="81">
        <v>1.772</v>
      </c>
      <c r="AT225" s="81">
        <v>4.819</v>
      </c>
      <c r="AU225" s="81">
        <v>4.4749999999999996</v>
      </c>
      <c r="AV225" s="81">
        <v>78.948999999999998</v>
      </c>
    </row>
    <row r="226" spans="28:48" x14ac:dyDescent="0.2">
      <c r="AB226" s="80">
        <v>31.07</v>
      </c>
      <c r="AK226" s="67">
        <v>45.69</v>
      </c>
      <c r="AL226" s="67">
        <v>66.209999999999994</v>
      </c>
      <c r="AM226" s="67">
        <v>7.04</v>
      </c>
      <c r="AN226" s="81">
        <v>34.137</v>
      </c>
      <c r="AO226" s="81">
        <v>33.508000000000003</v>
      </c>
      <c r="AP226" s="81">
        <v>27.591999999999999</v>
      </c>
      <c r="AQ226" s="81">
        <v>15.438000000000001</v>
      </c>
      <c r="AR226" s="81">
        <v>5.3920000000000003</v>
      </c>
      <c r="AS226" s="81">
        <v>1.772</v>
      </c>
      <c r="AT226" s="81">
        <v>4.819</v>
      </c>
      <c r="AU226" s="81">
        <v>4.4749999999999996</v>
      </c>
      <c r="AV226" s="81">
        <v>78.948999999999998</v>
      </c>
    </row>
    <row r="227" spans="28:48" x14ac:dyDescent="0.2">
      <c r="AB227" s="80">
        <v>28.7</v>
      </c>
      <c r="AK227" s="67">
        <v>45.69</v>
      </c>
      <c r="AL227" s="67">
        <v>66.209999999999994</v>
      </c>
      <c r="AM227" s="67">
        <v>7.04</v>
      </c>
      <c r="AN227" s="81">
        <v>34.137</v>
      </c>
      <c r="AO227" s="81">
        <v>33.508000000000003</v>
      </c>
      <c r="AP227" s="81">
        <v>27.591999999999999</v>
      </c>
      <c r="AQ227" s="81">
        <v>15.438000000000001</v>
      </c>
      <c r="AR227" s="81">
        <v>5.3920000000000003</v>
      </c>
      <c r="AS227" s="81">
        <v>1.772</v>
      </c>
      <c r="AT227" s="81">
        <v>4.819</v>
      </c>
      <c r="AU227" s="81">
        <v>4.4749999999999996</v>
      </c>
      <c r="AV227" s="81">
        <v>78.948999999999998</v>
      </c>
    </row>
    <row r="228" spans="28:48" x14ac:dyDescent="0.2">
      <c r="AB228" s="80">
        <v>28.7</v>
      </c>
      <c r="AK228" s="67">
        <v>45.69</v>
      </c>
      <c r="AL228" s="67">
        <v>66.209999999999994</v>
      </c>
      <c r="AM228" s="67">
        <v>7.04</v>
      </c>
      <c r="AN228" s="81">
        <v>34.137</v>
      </c>
      <c r="AO228" s="81">
        <v>33.508000000000003</v>
      </c>
      <c r="AP228" s="81">
        <v>27.591999999999999</v>
      </c>
      <c r="AQ228" s="81">
        <v>15.438000000000001</v>
      </c>
      <c r="AR228" s="81">
        <v>5.3920000000000003</v>
      </c>
      <c r="AS228" s="81">
        <v>1.772</v>
      </c>
      <c r="AT228" s="81">
        <v>4.819</v>
      </c>
      <c r="AU228" s="81">
        <v>4.4749999999999996</v>
      </c>
      <c r="AV228" s="81">
        <v>78.948999999999998</v>
      </c>
    </row>
    <row r="229" spans="28:48" x14ac:dyDescent="0.2">
      <c r="AB229" s="80">
        <v>28.7</v>
      </c>
      <c r="AK229" s="67">
        <v>45.69</v>
      </c>
      <c r="AL229" s="67">
        <v>66.209999999999994</v>
      </c>
      <c r="AM229" s="67">
        <v>7.04</v>
      </c>
      <c r="AN229" s="81">
        <v>34.137</v>
      </c>
      <c r="AO229" s="81">
        <v>33.508000000000003</v>
      </c>
      <c r="AP229" s="81">
        <v>27.591999999999999</v>
      </c>
      <c r="AQ229" s="81">
        <v>15.438000000000001</v>
      </c>
      <c r="AR229" s="81">
        <v>5.3920000000000003</v>
      </c>
      <c r="AS229" s="81">
        <v>1.772</v>
      </c>
      <c r="AT229" s="81">
        <v>4.819</v>
      </c>
      <c r="AU229" s="81">
        <v>4.4749999999999996</v>
      </c>
      <c r="AV229" s="81">
        <v>78.948999999999998</v>
      </c>
    </row>
    <row r="230" spans="28:48" x14ac:dyDescent="0.2">
      <c r="AB230" s="80">
        <v>28.7</v>
      </c>
      <c r="AK230" s="67">
        <v>45.69</v>
      </c>
      <c r="AL230" s="67">
        <v>66.209999999999994</v>
      </c>
      <c r="AM230" s="67">
        <v>7.04</v>
      </c>
      <c r="AN230" s="81">
        <v>34.137</v>
      </c>
      <c r="AO230" s="81">
        <v>33.508000000000003</v>
      </c>
      <c r="AP230" s="81">
        <v>27.591999999999999</v>
      </c>
      <c r="AQ230" s="81">
        <v>15.438000000000001</v>
      </c>
      <c r="AR230" s="81">
        <v>5.3920000000000003</v>
      </c>
      <c r="AS230" s="81">
        <v>1.772</v>
      </c>
      <c r="AT230" s="81">
        <v>4.819</v>
      </c>
      <c r="AU230" s="81">
        <v>4.4749999999999996</v>
      </c>
      <c r="AV230" s="81">
        <v>78.948999999999998</v>
      </c>
    </row>
    <row r="231" spans="28:48" x14ac:dyDescent="0.2">
      <c r="AB231" s="80">
        <v>28.7</v>
      </c>
      <c r="AK231" s="67">
        <v>45.69</v>
      </c>
      <c r="AL231" s="67">
        <v>66.209999999999994</v>
      </c>
      <c r="AM231" s="67">
        <v>7.04</v>
      </c>
      <c r="AN231" s="81">
        <v>34.137</v>
      </c>
      <c r="AO231" s="81">
        <v>33.508000000000003</v>
      </c>
      <c r="AP231" s="81">
        <v>27.591999999999999</v>
      </c>
      <c r="AQ231" s="81">
        <v>15.438000000000001</v>
      </c>
      <c r="AR231" s="81">
        <v>5.3920000000000003</v>
      </c>
      <c r="AS231" s="81">
        <v>1.772</v>
      </c>
      <c r="AT231" s="81">
        <v>4.819</v>
      </c>
      <c r="AU231" s="81">
        <v>4.4749999999999996</v>
      </c>
      <c r="AV231" s="81">
        <v>78.948999999999998</v>
      </c>
    </row>
    <row r="232" spans="28:48" x14ac:dyDescent="0.2">
      <c r="AB232" s="80">
        <v>28.7</v>
      </c>
      <c r="AK232" s="67">
        <v>45.69</v>
      </c>
      <c r="AL232" s="67">
        <v>66.209999999999994</v>
      </c>
      <c r="AM232" s="67">
        <v>7.04</v>
      </c>
      <c r="AN232" s="81">
        <v>34.137</v>
      </c>
      <c r="AO232" s="81">
        <v>33.508000000000003</v>
      </c>
      <c r="AP232" s="81">
        <v>27.591999999999999</v>
      </c>
      <c r="AQ232" s="81">
        <v>15.438000000000001</v>
      </c>
      <c r="AR232" s="81">
        <v>5.3920000000000003</v>
      </c>
      <c r="AS232" s="81">
        <v>1.772</v>
      </c>
      <c r="AT232" s="81">
        <v>4.819</v>
      </c>
      <c r="AU232" s="81">
        <v>4.4749999999999996</v>
      </c>
      <c r="AV232" s="81">
        <v>78.948999999999998</v>
      </c>
    </row>
    <row r="233" spans="28:48" x14ac:dyDescent="0.2">
      <c r="AB233" s="80">
        <v>28.7</v>
      </c>
      <c r="AK233" s="67">
        <v>45.69</v>
      </c>
      <c r="AL233" s="67">
        <v>66.209999999999994</v>
      </c>
      <c r="AM233" s="67">
        <v>7.04</v>
      </c>
      <c r="AN233" s="81">
        <v>34.137</v>
      </c>
      <c r="AO233" s="81">
        <v>33.508000000000003</v>
      </c>
      <c r="AP233" s="81">
        <v>27.591999999999999</v>
      </c>
      <c r="AQ233" s="81">
        <v>15.438000000000001</v>
      </c>
      <c r="AR233" s="81">
        <v>5.3920000000000003</v>
      </c>
      <c r="AS233" s="81">
        <v>1.772</v>
      </c>
      <c r="AT233" s="81">
        <v>4.819</v>
      </c>
      <c r="AU233" s="81">
        <v>4.4749999999999996</v>
      </c>
      <c r="AV233" s="81">
        <v>78.948999999999998</v>
      </c>
    </row>
    <row r="234" spans="28:48" x14ac:dyDescent="0.2">
      <c r="AB234" s="80">
        <v>28.7</v>
      </c>
      <c r="AK234" s="67">
        <v>45.69</v>
      </c>
      <c r="AL234" s="67">
        <v>66.209999999999994</v>
      </c>
      <c r="AM234" s="67">
        <v>7.04</v>
      </c>
      <c r="AN234" s="81">
        <v>34.137</v>
      </c>
      <c r="AO234" s="81">
        <v>33.508000000000003</v>
      </c>
      <c r="AP234" s="81">
        <v>27.591999999999999</v>
      </c>
      <c r="AQ234" s="81">
        <v>15.438000000000001</v>
      </c>
      <c r="AR234" s="81">
        <v>5.3920000000000003</v>
      </c>
      <c r="AS234" s="81">
        <v>1.772</v>
      </c>
      <c r="AT234" s="81">
        <v>4.819</v>
      </c>
      <c r="AU234" s="81">
        <v>4.4749999999999996</v>
      </c>
      <c r="AV234" s="81">
        <v>78.948999999999998</v>
      </c>
    </row>
    <row r="235" spans="28:48" x14ac:dyDescent="0.2">
      <c r="AB235" s="80">
        <v>28.7</v>
      </c>
      <c r="AK235" s="67">
        <v>45.69</v>
      </c>
      <c r="AL235" s="67">
        <v>66.209999999999994</v>
      </c>
      <c r="AM235" s="67">
        <v>7.04</v>
      </c>
      <c r="AN235" s="81">
        <v>34.137</v>
      </c>
      <c r="AO235" s="81">
        <v>33.508000000000003</v>
      </c>
      <c r="AP235" s="81">
        <v>27.591999999999999</v>
      </c>
      <c r="AQ235" s="81">
        <v>15.438000000000001</v>
      </c>
      <c r="AR235" s="81">
        <v>5.3920000000000003</v>
      </c>
      <c r="AS235" s="81">
        <v>1.772</v>
      </c>
      <c r="AT235" s="81">
        <v>4.819</v>
      </c>
      <c r="AU235" s="81">
        <v>4.4749999999999996</v>
      </c>
      <c r="AV235" s="81">
        <v>78.948999999999998</v>
      </c>
    </row>
    <row r="236" spans="28:48" x14ac:dyDescent="0.2">
      <c r="AB236" s="80">
        <v>28.7</v>
      </c>
      <c r="AK236" s="67">
        <v>45.69</v>
      </c>
      <c r="AL236" s="67">
        <v>66.209999999999994</v>
      </c>
      <c r="AM236" s="67">
        <v>7.04</v>
      </c>
      <c r="AN236" s="81">
        <v>34.137</v>
      </c>
      <c r="AO236" s="81">
        <v>33.508000000000003</v>
      </c>
      <c r="AP236" s="81">
        <v>27.591999999999999</v>
      </c>
      <c r="AQ236" s="81">
        <v>15.438000000000001</v>
      </c>
      <c r="AR236" s="81">
        <v>5.3920000000000003</v>
      </c>
      <c r="AS236" s="81">
        <v>1.772</v>
      </c>
      <c r="AT236" s="81">
        <v>4.819</v>
      </c>
      <c r="AU236" s="81">
        <v>4.4749999999999996</v>
      </c>
      <c r="AV236" s="81">
        <v>78.948999999999998</v>
      </c>
    </row>
    <row r="237" spans="28:48" x14ac:dyDescent="0.2">
      <c r="AB237" s="80">
        <v>28.7</v>
      </c>
      <c r="AK237" s="67">
        <v>45.69</v>
      </c>
      <c r="AL237" s="67">
        <v>66.209999999999994</v>
      </c>
      <c r="AM237" s="67">
        <v>7.04</v>
      </c>
      <c r="AN237" s="81">
        <v>34.137</v>
      </c>
      <c r="AO237" s="81">
        <v>33.508000000000003</v>
      </c>
      <c r="AP237" s="81">
        <v>27.591999999999999</v>
      </c>
      <c r="AQ237" s="81">
        <v>15.438000000000001</v>
      </c>
      <c r="AR237" s="81">
        <v>5.3920000000000003</v>
      </c>
      <c r="AS237" s="81">
        <v>1.772</v>
      </c>
      <c r="AT237" s="81">
        <v>4.819</v>
      </c>
      <c r="AU237" s="81">
        <v>4.4749999999999996</v>
      </c>
      <c r="AV237" s="81">
        <v>78.948999999999998</v>
      </c>
    </row>
    <row r="238" spans="28:48" x14ac:dyDescent="0.2">
      <c r="AB238" s="80">
        <v>28.7</v>
      </c>
      <c r="AK238" s="67">
        <v>45.69</v>
      </c>
      <c r="AL238" s="67">
        <v>66.209999999999994</v>
      </c>
      <c r="AM238" s="67">
        <v>7.04</v>
      </c>
      <c r="AN238" s="81">
        <v>34.137</v>
      </c>
      <c r="AO238" s="81">
        <v>33.508000000000003</v>
      </c>
      <c r="AP238" s="81">
        <v>27.591999999999999</v>
      </c>
      <c r="AQ238" s="81">
        <v>15.438000000000001</v>
      </c>
      <c r="AR238" s="81">
        <v>5.3920000000000003</v>
      </c>
      <c r="AS238" s="81">
        <v>1.772</v>
      </c>
      <c r="AT238" s="81">
        <v>4.819</v>
      </c>
      <c r="AU238" s="81">
        <v>4.4749999999999996</v>
      </c>
      <c r="AV238" s="81">
        <v>78.948999999999998</v>
      </c>
    </row>
    <row r="239" spans="28:48" x14ac:dyDescent="0.2">
      <c r="AB239" s="80">
        <v>28.7</v>
      </c>
      <c r="AK239" s="67">
        <v>45.69</v>
      </c>
      <c r="AL239" s="67">
        <v>66.209999999999994</v>
      </c>
      <c r="AM239" s="67">
        <v>7.04</v>
      </c>
      <c r="AN239" s="81">
        <v>34.137</v>
      </c>
      <c r="AO239" s="81">
        <v>33.508000000000003</v>
      </c>
      <c r="AP239" s="81">
        <v>27.591999999999999</v>
      </c>
      <c r="AQ239" s="81">
        <v>15.438000000000001</v>
      </c>
      <c r="AR239" s="81">
        <v>5.3920000000000003</v>
      </c>
      <c r="AS239" s="81">
        <v>1.772</v>
      </c>
      <c r="AT239" s="81">
        <v>4.819</v>
      </c>
      <c r="AU239" s="81">
        <v>4.4749999999999996</v>
      </c>
      <c r="AV239" s="81">
        <v>78.948999999999998</v>
      </c>
    </row>
    <row r="240" spans="28:48" x14ac:dyDescent="0.2">
      <c r="AB240" s="80">
        <v>28.7</v>
      </c>
      <c r="AK240" s="67">
        <v>45.69</v>
      </c>
      <c r="AL240" s="67">
        <v>66.209999999999994</v>
      </c>
      <c r="AM240" s="67">
        <v>7.04</v>
      </c>
      <c r="AN240" s="81">
        <v>34.137</v>
      </c>
      <c r="AO240" s="81">
        <v>33.508000000000003</v>
      </c>
      <c r="AP240" s="81">
        <v>27.591999999999999</v>
      </c>
      <c r="AQ240" s="81">
        <v>15.438000000000001</v>
      </c>
      <c r="AR240" s="81">
        <v>5.3920000000000003</v>
      </c>
      <c r="AS240" s="81">
        <v>1.772</v>
      </c>
      <c r="AT240" s="81">
        <v>4.819</v>
      </c>
      <c r="AU240" s="81">
        <v>4.4749999999999996</v>
      </c>
      <c r="AV240" s="81">
        <v>78.948999999999998</v>
      </c>
    </row>
    <row r="241" spans="28:48" x14ac:dyDescent="0.2">
      <c r="AB241" s="80">
        <v>28.7</v>
      </c>
      <c r="AK241" s="67">
        <v>45.69</v>
      </c>
      <c r="AL241" s="67">
        <v>66.209999999999994</v>
      </c>
      <c r="AM241" s="67">
        <v>7.04</v>
      </c>
      <c r="AN241" s="81">
        <v>34.137</v>
      </c>
      <c r="AO241" s="81">
        <v>33.508000000000003</v>
      </c>
      <c r="AP241" s="81">
        <v>27.591999999999999</v>
      </c>
      <c r="AQ241" s="81">
        <v>15.438000000000001</v>
      </c>
      <c r="AR241" s="81">
        <v>5.3920000000000003</v>
      </c>
      <c r="AS241" s="81">
        <v>1.772</v>
      </c>
      <c r="AT241" s="81">
        <v>4.819</v>
      </c>
      <c r="AU241" s="81">
        <v>4.4749999999999996</v>
      </c>
      <c r="AV241" s="81">
        <v>78.948999999999998</v>
      </c>
    </row>
    <row r="242" spans="28:48" x14ac:dyDescent="0.2">
      <c r="AB242" s="80">
        <v>28.7</v>
      </c>
      <c r="AK242" s="67">
        <v>45.69</v>
      </c>
      <c r="AL242" s="67">
        <v>66.209999999999994</v>
      </c>
      <c r="AM242" s="67">
        <v>7.04</v>
      </c>
      <c r="AN242" s="81">
        <v>34.137</v>
      </c>
      <c r="AO242" s="81">
        <v>33.508000000000003</v>
      </c>
      <c r="AP242" s="81">
        <v>27.591999999999999</v>
      </c>
      <c r="AQ242" s="81">
        <v>15.438000000000001</v>
      </c>
      <c r="AR242" s="81">
        <v>5.3920000000000003</v>
      </c>
      <c r="AS242" s="81">
        <v>1.772</v>
      </c>
      <c r="AT242" s="81">
        <v>4.819</v>
      </c>
      <c r="AU242" s="81">
        <v>4.4749999999999996</v>
      </c>
      <c r="AV242" s="81">
        <v>78.948999999999998</v>
      </c>
    </row>
    <row r="243" spans="28:48" x14ac:dyDescent="0.2">
      <c r="AB243" s="80">
        <v>28.7</v>
      </c>
      <c r="AK243" s="67">
        <v>45.69</v>
      </c>
      <c r="AL243" s="67">
        <v>66.209999999999994</v>
      </c>
      <c r="AM243" s="67">
        <v>7.04</v>
      </c>
      <c r="AN243" s="81">
        <v>34.137</v>
      </c>
      <c r="AO243" s="81">
        <v>33.508000000000003</v>
      </c>
      <c r="AP243" s="81">
        <v>27.591999999999999</v>
      </c>
      <c r="AQ243" s="81">
        <v>15.438000000000001</v>
      </c>
      <c r="AR243" s="81">
        <v>5.3920000000000003</v>
      </c>
      <c r="AS243" s="81">
        <v>1.772</v>
      </c>
      <c r="AT243" s="81">
        <v>4.819</v>
      </c>
      <c r="AU243" s="81">
        <v>4.4749999999999996</v>
      </c>
      <c r="AV243" s="81">
        <v>78.948999999999998</v>
      </c>
    </row>
    <row r="244" spans="28:48" x14ac:dyDescent="0.2">
      <c r="AB244" s="80">
        <v>28.7</v>
      </c>
      <c r="AK244" s="67">
        <v>45.69</v>
      </c>
      <c r="AL244" s="67">
        <v>66.209999999999994</v>
      </c>
      <c r="AM244" s="67">
        <v>7.04</v>
      </c>
      <c r="AN244" s="81">
        <v>34.137</v>
      </c>
      <c r="AO244" s="81">
        <v>33.508000000000003</v>
      </c>
      <c r="AP244" s="81">
        <v>27.591999999999999</v>
      </c>
      <c r="AQ244" s="81">
        <v>15.438000000000001</v>
      </c>
      <c r="AR244" s="81">
        <v>5.3920000000000003</v>
      </c>
      <c r="AS244" s="81">
        <v>1.772</v>
      </c>
      <c r="AT244" s="81">
        <v>4.819</v>
      </c>
      <c r="AU244" s="81">
        <v>4.4749999999999996</v>
      </c>
      <c r="AV244" s="81">
        <v>78.948999999999998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C0A2-D358-4CA2-BD9C-9D090056DC37}">
  <dimension ref="A1:BH244"/>
  <sheetViews>
    <sheetView workbookViewId="0">
      <pane xSplit="1" ySplit="2" topLeftCell="D3" activePane="bottomRight" state="frozen"/>
      <selection pane="topRight" activeCell="B1" sqref="B1"/>
      <selection pane="bottomLeft" activeCell="A4" sqref="A4"/>
      <selection pane="bottomRight" activeCell="N9" sqref="N9"/>
    </sheetView>
  </sheetViews>
  <sheetFormatPr baseColWidth="10" defaultRowHeight="12.75" x14ac:dyDescent="0.2"/>
  <cols>
    <col min="1" max="1" width="5.5703125" style="79" bestFit="1" customWidth="1"/>
    <col min="2" max="3" width="0" style="80" hidden="1" customWidth="1"/>
    <col min="4" max="5" width="11.42578125" style="80"/>
    <col min="6" max="11" width="0" style="80" hidden="1" customWidth="1"/>
    <col min="12" max="15" width="11.42578125" style="80"/>
    <col min="16" max="27" width="11.42578125" style="80" hidden="1" customWidth="1"/>
    <col min="28" max="28" width="11.42578125" style="80"/>
    <col min="29" max="58" width="11.42578125" style="67"/>
    <col min="59" max="60" width="11.42578125" style="83"/>
    <col min="61" max="16384" width="11.42578125" style="67"/>
  </cols>
  <sheetData>
    <row r="1" spans="1:60" ht="63.75" x14ac:dyDescent="0.2">
      <c r="A1" s="61" t="s">
        <v>328</v>
      </c>
      <c r="B1" s="62" t="s">
        <v>181</v>
      </c>
      <c r="C1" s="62" t="s">
        <v>182</v>
      </c>
      <c r="D1" s="84" t="s">
        <v>183</v>
      </c>
      <c r="E1" s="84" t="s">
        <v>184</v>
      </c>
      <c r="F1" s="84" t="s">
        <v>226</v>
      </c>
      <c r="G1" s="84" t="s">
        <v>250</v>
      </c>
      <c r="H1" s="84" t="s">
        <v>185</v>
      </c>
      <c r="I1" s="84" t="s">
        <v>186</v>
      </c>
      <c r="J1" s="84" t="s">
        <v>311</v>
      </c>
      <c r="K1" s="84" t="s">
        <v>312</v>
      </c>
      <c r="L1" s="84" t="s">
        <v>321</v>
      </c>
      <c r="M1" s="84" t="s">
        <v>322</v>
      </c>
      <c r="N1" s="84" t="s">
        <v>309</v>
      </c>
      <c r="O1" s="84" t="s">
        <v>310</v>
      </c>
      <c r="P1" s="63" t="s">
        <v>144</v>
      </c>
      <c r="Q1" s="63" t="s">
        <v>145</v>
      </c>
      <c r="R1" s="63" t="s">
        <v>146</v>
      </c>
      <c r="S1" s="63" t="s">
        <v>147</v>
      </c>
      <c r="T1" s="63" t="s">
        <v>148</v>
      </c>
      <c r="U1" s="63" t="s">
        <v>149</v>
      </c>
      <c r="V1" s="63" t="s">
        <v>150</v>
      </c>
      <c r="W1" s="63" t="s">
        <v>151</v>
      </c>
      <c r="X1" s="63" t="s">
        <v>152</v>
      </c>
      <c r="Y1" s="63" t="s">
        <v>153</v>
      </c>
      <c r="Z1" s="63" t="s">
        <v>154</v>
      </c>
      <c r="AA1" s="63" t="s">
        <v>155</v>
      </c>
      <c r="AB1" s="64" t="s">
        <v>136</v>
      </c>
      <c r="AC1" s="64" t="s">
        <v>200</v>
      </c>
      <c r="AD1" s="66" t="s">
        <v>47</v>
      </c>
      <c r="AE1" s="66" t="s">
        <v>50</v>
      </c>
      <c r="AF1" s="66" t="s">
        <v>53</v>
      </c>
      <c r="AG1" s="66" t="s">
        <v>54</v>
      </c>
      <c r="AH1" s="66" t="s">
        <v>56</v>
      </c>
      <c r="AI1" s="66" t="s">
        <v>58</v>
      </c>
      <c r="AJ1" s="66" t="s">
        <v>59</v>
      </c>
      <c r="AK1" s="66" t="s">
        <v>60</v>
      </c>
      <c r="AL1" s="66" t="s">
        <v>248</v>
      </c>
      <c r="AM1" s="66" t="s">
        <v>61</v>
      </c>
      <c r="AN1" s="66" t="s">
        <v>202</v>
      </c>
      <c r="AO1" s="66" t="s">
        <v>203</v>
      </c>
      <c r="AP1" s="66" t="s">
        <v>204</v>
      </c>
      <c r="AQ1" s="66" t="s">
        <v>205</v>
      </c>
      <c r="AR1" s="66" t="s">
        <v>206</v>
      </c>
      <c r="AS1" s="66" t="s">
        <v>207</v>
      </c>
      <c r="AT1" s="66" t="s">
        <v>208</v>
      </c>
      <c r="AU1" s="66" t="s">
        <v>209</v>
      </c>
      <c r="AV1" s="66" t="s">
        <v>210</v>
      </c>
      <c r="AW1" s="66" t="s">
        <v>266</v>
      </c>
      <c r="AX1" s="66" t="s">
        <v>267</v>
      </c>
      <c r="AY1" s="66" t="s">
        <v>268</v>
      </c>
      <c r="AZ1" s="66" t="s">
        <v>269</v>
      </c>
      <c r="BA1" s="66" t="s">
        <v>270</v>
      </c>
      <c r="BB1" s="66" t="s">
        <v>271</v>
      </c>
      <c r="BC1" s="66" t="s">
        <v>272</v>
      </c>
      <c r="BD1" s="66" t="s">
        <v>313</v>
      </c>
      <c r="BE1" s="66" t="s">
        <v>314</v>
      </c>
      <c r="BF1" s="66" t="s">
        <v>316</v>
      </c>
      <c r="BG1" s="66" t="s">
        <v>317</v>
      </c>
      <c r="BH1" s="66" t="s">
        <v>318</v>
      </c>
    </row>
    <row r="2" spans="1:60" x14ac:dyDescent="0.2">
      <c r="A2" s="68" t="s">
        <v>1</v>
      </c>
      <c r="B2" s="23" t="s">
        <v>189</v>
      </c>
      <c r="C2" s="23" t="s">
        <v>192</v>
      </c>
      <c r="D2" s="23" t="s">
        <v>190</v>
      </c>
      <c r="E2" s="23" t="s">
        <v>191</v>
      </c>
      <c r="F2" s="23" t="s">
        <v>228</v>
      </c>
      <c r="G2" s="23" t="s">
        <v>227</v>
      </c>
      <c r="H2" s="23" t="s">
        <v>193</v>
      </c>
      <c r="I2" s="23" t="s">
        <v>194</v>
      </c>
      <c r="J2" s="23" t="s">
        <v>195</v>
      </c>
      <c r="K2" s="23" t="s">
        <v>198</v>
      </c>
      <c r="L2" s="23" t="s">
        <v>324</v>
      </c>
      <c r="M2" s="23" t="s">
        <v>323</v>
      </c>
      <c r="N2" s="23" t="s">
        <v>196</v>
      </c>
      <c r="O2" s="25" t="s">
        <v>197</v>
      </c>
      <c r="P2" s="25" t="s">
        <v>144</v>
      </c>
      <c r="Q2" s="25" t="s">
        <v>145</v>
      </c>
      <c r="R2" s="25" t="s">
        <v>146</v>
      </c>
      <c r="S2" s="25" t="s">
        <v>147</v>
      </c>
      <c r="T2" s="25" t="s">
        <v>148</v>
      </c>
      <c r="U2" s="25" t="s">
        <v>149</v>
      </c>
      <c r="V2" s="25" t="s">
        <v>150</v>
      </c>
      <c r="W2" s="25" t="s">
        <v>151</v>
      </c>
      <c r="X2" s="25" t="s">
        <v>152</v>
      </c>
      <c r="Y2" s="25" t="s">
        <v>153</v>
      </c>
      <c r="Z2" s="25" t="s">
        <v>154</v>
      </c>
      <c r="AA2" s="25" t="s">
        <v>155</v>
      </c>
      <c r="AB2" s="69" t="s">
        <v>138</v>
      </c>
      <c r="AC2" s="69" t="s">
        <v>201</v>
      </c>
      <c r="AD2" s="70" t="s">
        <v>107</v>
      </c>
      <c r="AE2" s="70" t="s">
        <v>110</v>
      </c>
      <c r="AF2" s="70" t="s">
        <v>113</v>
      </c>
      <c r="AG2" s="70" t="s">
        <v>114</v>
      </c>
      <c r="AH2" s="70" t="s">
        <v>116</v>
      </c>
      <c r="AI2" s="70" t="s">
        <v>118</v>
      </c>
      <c r="AJ2" s="70" t="s">
        <v>119</v>
      </c>
      <c r="AK2" s="70" t="s">
        <v>120</v>
      </c>
      <c r="AL2" s="70" t="s">
        <v>249</v>
      </c>
      <c r="AM2" s="70" t="s">
        <v>121</v>
      </c>
      <c r="AN2" s="70" t="s">
        <v>211</v>
      </c>
      <c r="AO2" s="70" t="s">
        <v>212</v>
      </c>
      <c r="AP2" s="70" t="s">
        <v>213</v>
      </c>
      <c r="AQ2" s="70" t="s">
        <v>214</v>
      </c>
      <c r="AR2" s="70" t="s">
        <v>215</v>
      </c>
      <c r="AS2" s="70" t="s">
        <v>216</v>
      </c>
      <c r="AT2" s="70" t="s">
        <v>217</v>
      </c>
      <c r="AU2" s="70" t="s">
        <v>218</v>
      </c>
      <c r="AV2" s="70" t="s">
        <v>219</v>
      </c>
      <c r="AW2" s="70" t="str">
        <f>CONCATENATE(AW1,"_M")</f>
        <v>KTA 6_M</v>
      </c>
      <c r="AX2" s="70" t="str">
        <f>CONCATENATE(AX1,"_M")</f>
        <v>KTA 9_M</v>
      </c>
      <c r="AY2" s="70" t="str">
        <f t="shared" ref="AY2:BH2" si="0">CONCATENATE(AY1,"_M")</f>
        <v>KTA 13_M</v>
      </c>
      <c r="AZ2" s="70" t="str">
        <f t="shared" si="0"/>
        <v>KTA 26_M</v>
      </c>
      <c r="BA2" s="70" t="str">
        <f t="shared" si="0"/>
        <v>KTA 39_M</v>
      </c>
      <c r="BB2" s="70" t="str">
        <f t="shared" si="0"/>
        <v>KTA 52_M</v>
      </c>
      <c r="BC2" s="70" t="str">
        <f t="shared" si="0"/>
        <v>KTA 78_M</v>
      </c>
      <c r="BD2" s="70" t="str">
        <f t="shared" si="0"/>
        <v>S1R_M</v>
      </c>
      <c r="BE2" s="70" t="str">
        <f t="shared" si="0"/>
        <v>S2R_M</v>
      </c>
      <c r="BF2" s="70" t="str">
        <f t="shared" si="0"/>
        <v>INTER Opti_M</v>
      </c>
      <c r="BG2" s="70" t="str">
        <f t="shared" si="0"/>
        <v>AVSH_M</v>
      </c>
      <c r="BH2" s="70" t="str">
        <f t="shared" si="0"/>
        <v>APS_M</v>
      </c>
    </row>
    <row r="3" spans="1:60" x14ac:dyDescent="0.2">
      <c r="A3" s="71">
        <v>0</v>
      </c>
      <c r="B3" s="72">
        <v>68.5</v>
      </c>
      <c r="C3" s="73">
        <v>73.599999999999994</v>
      </c>
      <c r="D3" s="43">
        <v>50.9</v>
      </c>
      <c r="E3" s="43">
        <v>54.7</v>
      </c>
      <c r="F3" s="43">
        <v>55.3</v>
      </c>
      <c r="G3" s="43">
        <v>59.3</v>
      </c>
      <c r="H3" s="43">
        <v>67.8</v>
      </c>
      <c r="I3" s="43">
        <v>71.8</v>
      </c>
      <c r="J3" s="43">
        <v>79.3</v>
      </c>
      <c r="K3" s="43">
        <v>83.3</v>
      </c>
      <c r="L3" s="43">
        <v>79.099999999999994</v>
      </c>
      <c r="M3" s="43">
        <v>85</v>
      </c>
      <c r="N3" s="43">
        <v>54.9</v>
      </c>
      <c r="O3" s="44">
        <v>59</v>
      </c>
      <c r="P3" s="73">
        <v>125.5</v>
      </c>
      <c r="Q3" s="73">
        <v>133.19999999999999</v>
      </c>
      <c r="R3" s="73">
        <v>0</v>
      </c>
      <c r="S3" s="73">
        <v>0</v>
      </c>
      <c r="T3" s="73">
        <v>109.9</v>
      </c>
      <c r="U3" s="73">
        <v>116.5</v>
      </c>
      <c r="V3" s="73">
        <v>99.5</v>
      </c>
      <c r="W3" s="73">
        <v>165.3</v>
      </c>
      <c r="X3" s="73">
        <v>91.2</v>
      </c>
      <c r="Y3" s="73">
        <v>96.4</v>
      </c>
      <c r="Z3" s="73">
        <v>0</v>
      </c>
      <c r="AA3" s="73">
        <v>0</v>
      </c>
      <c r="AB3" s="74">
        <v>67.16</v>
      </c>
      <c r="AC3" s="75">
        <v>0.75</v>
      </c>
      <c r="AD3" s="76">
        <v>0.05</v>
      </c>
      <c r="AE3" s="76">
        <v>4.3</v>
      </c>
      <c r="AF3" s="76">
        <v>1.6</v>
      </c>
      <c r="AG3" s="76">
        <v>4.87</v>
      </c>
      <c r="AH3" s="76">
        <v>6.95</v>
      </c>
      <c r="AI3" s="76">
        <v>0.69</v>
      </c>
      <c r="AJ3" s="76">
        <v>5.31</v>
      </c>
      <c r="AK3" s="76">
        <v>12.63</v>
      </c>
      <c r="AL3" s="76">
        <v>15.65</v>
      </c>
      <c r="AM3" s="76">
        <v>1.79</v>
      </c>
      <c r="AN3" s="77">
        <v>0.34</v>
      </c>
      <c r="AO3" s="77">
        <v>0.32500000000000001</v>
      </c>
      <c r="AP3" s="77">
        <v>0.24399999999999999</v>
      </c>
      <c r="AQ3" s="77">
        <v>0.1</v>
      </c>
      <c r="AR3" s="77">
        <v>2.5000000000000001E-2</v>
      </c>
      <c r="AS3" s="77">
        <v>1E-3</v>
      </c>
      <c r="AT3" s="77">
        <v>1E-3</v>
      </c>
      <c r="AU3" s="77">
        <v>1E-3</v>
      </c>
      <c r="AV3" s="77">
        <v>1.0999999999999999E-2</v>
      </c>
      <c r="AW3" s="76">
        <v>0.33100000000000002</v>
      </c>
      <c r="AX3" s="76">
        <v>0.26200000000000001</v>
      </c>
      <c r="AY3" s="76">
        <v>0.17199999999999999</v>
      </c>
      <c r="AZ3" s="76">
        <v>0.113</v>
      </c>
      <c r="BA3" s="76">
        <v>8.8999999999999996E-2</v>
      </c>
      <c r="BB3" s="76">
        <v>6.6000000000000003E-2</v>
      </c>
      <c r="BC3" s="76">
        <v>5.2999999999999999E-2</v>
      </c>
      <c r="BD3" s="76">
        <v>6.95</v>
      </c>
      <c r="BE3" s="76">
        <v>4.87</v>
      </c>
      <c r="BF3" s="76">
        <v>7.3</v>
      </c>
      <c r="BG3" s="76">
        <v>13.44</v>
      </c>
      <c r="BH3" s="76">
        <v>22.6</v>
      </c>
    </row>
    <row r="4" spans="1:60" x14ac:dyDescent="0.2">
      <c r="A4" s="71">
        <v>1</v>
      </c>
      <c r="B4" s="72">
        <v>68.5</v>
      </c>
      <c r="C4" s="73">
        <v>73.599999999999994</v>
      </c>
      <c r="D4" s="78">
        <v>50.9</v>
      </c>
      <c r="E4" s="78">
        <v>54.7</v>
      </c>
      <c r="F4" s="78">
        <v>55.3</v>
      </c>
      <c r="G4" s="78">
        <v>59.3</v>
      </c>
      <c r="H4" s="78">
        <v>67.8</v>
      </c>
      <c r="I4" s="78">
        <v>71.8</v>
      </c>
      <c r="J4" s="78">
        <v>79.3</v>
      </c>
      <c r="K4" s="78">
        <v>83.3</v>
      </c>
      <c r="L4" s="78">
        <v>79.099999999999994</v>
      </c>
      <c r="M4" s="78">
        <v>85</v>
      </c>
      <c r="N4" s="78">
        <v>54.9</v>
      </c>
      <c r="O4" s="73">
        <v>59</v>
      </c>
      <c r="P4" s="73">
        <v>125.5</v>
      </c>
      <c r="Q4" s="73">
        <v>133.19999999999999</v>
      </c>
      <c r="R4" s="73">
        <v>0</v>
      </c>
      <c r="S4" s="73">
        <v>0</v>
      </c>
      <c r="T4" s="73">
        <v>109.9</v>
      </c>
      <c r="U4" s="73">
        <v>116.5</v>
      </c>
      <c r="V4" s="73">
        <v>99.5</v>
      </c>
      <c r="W4" s="73">
        <v>165.3</v>
      </c>
      <c r="X4" s="73">
        <v>91.2</v>
      </c>
      <c r="Y4" s="73">
        <v>96.4</v>
      </c>
      <c r="Z4" s="73">
        <v>0</v>
      </c>
      <c r="AA4" s="73">
        <v>0</v>
      </c>
      <c r="AB4" s="74">
        <v>67.16</v>
      </c>
      <c r="AC4" s="75">
        <v>0.75</v>
      </c>
      <c r="AD4" s="76">
        <v>0.05</v>
      </c>
      <c r="AE4" s="76">
        <v>4.3</v>
      </c>
      <c r="AF4" s="76">
        <v>1.6</v>
      </c>
      <c r="AG4" s="76">
        <v>4.87</v>
      </c>
      <c r="AH4" s="76">
        <v>6.95</v>
      </c>
      <c r="AI4" s="76">
        <v>0.69</v>
      </c>
      <c r="AJ4" s="76">
        <v>5.31</v>
      </c>
      <c r="AK4" s="76">
        <v>12.63</v>
      </c>
      <c r="AL4" s="76">
        <v>15.65</v>
      </c>
      <c r="AM4" s="76">
        <v>1.79</v>
      </c>
      <c r="AN4" s="77">
        <v>0.34</v>
      </c>
      <c r="AO4" s="77">
        <v>0.32500000000000001</v>
      </c>
      <c r="AP4" s="77">
        <v>0.24399999999999999</v>
      </c>
      <c r="AQ4" s="77">
        <v>0.1</v>
      </c>
      <c r="AR4" s="77">
        <v>2.5000000000000001E-2</v>
      </c>
      <c r="AS4" s="77">
        <v>1E-3</v>
      </c>
      <c r="AT4" s="77">
        <v>1E-3</v>
      </c>
      <c r="AU4" s="77">
        <v>1E-3</v>
      </c>
      <c r="AV4" s="77">
        <v>1.0999999999999999E-2</v>
      </c>
      <c r="AW4" s="76">
        <v>0.33100000000000002</v>
      </c>
      <c r="AX4" s="76">
        <v>0.26200000000000001</v>
      </c>
      <c r="AY4" s="76">
        <v>0.17199999999999999</v>
      </c>
      <c r="AZ4" s="76">
        <v>0.113</v>
      </c>
      <c r="BA4" s="76">
        <v>8.8999999999999996E-2</v>
      </c>
      <c r="BB4" s="76">
        <v>6.6000000000000003E-2</v>
      </c>
      <c r="BC4" s="76">
        <v>5.2999999999999999E-2</v>
      </c>
      <c r="BD4" s="76">
        <v>6.95</v>
      </c>
      <c r="BE4" s="76">
        <v>4.87</v>
      </c>
      <c r="BF4" s="76">
        <v>7.3</v>
      </c>
      <c r="BG4" s="76">
        <v>13.44</v>
      </c>
      <c r="BH4" s="76">
        <v>22.6</v>
      </c>
    </row>
    <row r="5" spans="1:60" x14ac:dyDescent="0.2">
      <c r="A5" s="71">
        <v>2</v>
      </c>
      <c r="B5" s="72">
        <v>68.5</v>
      </c>
      <c r="C5" s="73">
        <v>73.599999999999994</v>
      </c>
      <c r="D5" s="78">
        <v>50.9</v>
      </c>
      <c r="E5" s="78">
        <v>54.7</v>
      </c>
      <c r="F5" s="78">
        <v>55.3</v>
      </c>
      <c r="G5" s="78">
        <v>59.3</v>
      </c>
      <c r="H5" s="78">
        <v>67.8</v>
      </c>
      <c r="I5" s="78">
        <v>71.8</v>
      </c>
      <c r="J5" s="78">
        <v>79.3</v>
      </c>
      <c r="K5" s="78">
        <v>83.3</v>
      </c>
      <c r="L5" s="78">
        <v>79.099999999999994</v>
      </c>
      <c r="M5" s="78">
        <v>85</v>
      </c>
      <c r="N5" s="78">
        <v>54.9</v>
      </c>
      <c r="O5" s="73">
        <v>59</v>
      </c>
      <c r="P5" s="73">
        <v>125.5</v>
      </c>
      <c r="Q5" s="73">
        <v>133.19999999999999</v>
      </c>
      <c r="R5" s="73">
        <v>0</v>
      </c>
      <c r="S5" s="73">
        <v>0</v>
      </c>
      <c r="T5" s="73">
        <v>109.9</v>
      </c>
      <c r="U5" s="73">
        <v>116.5</v>
      </c>
      <c r="V5" s="73">
        <v>99.5</v>
      </c>
      <c r="W5" s="73">
        <v>165.3</v>
      </c>
      <c r="X5" s="73">
        <v>91.2</v>
      </c>
      <c r="Y5" s="73">
        <v>96.4</v>
      </c>
      <c r="Z5" s="73">
        <v>0</v>
      </c>
      <c r="AA5" s="73">
        <v>0</v>
      </c>
      <c r="AB5" s="74">
        <v>67.16</v>
      </c>
      <c r="AC5" s="75">
        <v>0.75</v>
      </c>
      <c r="AD5" s="76">
        <v>0.05</v>
      </c>
      <c r="AE5" s="76">
        <v>4.3</v>
      </c>
      <c r="AF5" s="76">
        <v>1.6</v>
      </c>
      <c r="AG5" s="76">
        <v>4.87</v>
      </c>
      <c r="AH5" s="76">
        <v>6.95</v>
      </c>
      <c r="AI5" s="76">
        <v>0.69</v>
      </c>
      <c r="AJ5" s="76">
        <v>5.31</v>
      </c>
      <c r="AK5" s="76">
        <v>12.63</v>
      </c>
      <c r="AL5" s="76">
        <v>15.65</v>
      </c>
      <c r="AM5" s="76">
        <v>1.79</v>
      </c>
      <c r="AN5" s="77">
        <v>0.34</v>
      </c>
      <c r="AO5" s="77">
        <v>0.32500000000000001</v>
      </c>
      <c r="AP5" s="77">
        <v>0.24399999999999999</v>
      </c>
      <c r="AQ5" s="77">
        <v>0.1</v>
      </c>
      <c r="AR5" s="77">
        <v>2.5000000000000001E-2</v>
      </c>
      <c r="AS5" s="77">
        <v>1E-3</v>
      </c>
      <c r="AT5" s="77">
        <v>1E-3</v>
      </c>
      <c r="AU5" s="77">
        <v>1E-3</v>
      </c>
      <c r="AV5" s="77">
        <v>1.0999999999999999E-2</v>
      </c>
      <c r="AW5" s="76">
        <v>0.33100000000000002</v>
      </c>
      <c r="AX5" s="76">
        <v>0.26200000000000001</v>
      </c>
      <c r="AY5" s="76">
        <v>0.17199999999999999</v>
      </c>
      <c r="AZ5" s="76">
        <v>0.113</v>
      </c>
      <c r="BA5" s="76">
        <v>8.8999999999999996E-2</v>
      </c>
      <c r="BB5" s="76">
        <v>6.6000000000000003E-2</v>
      </c>
      <c r="BC5" s="76">
        <v>5.2999999999999999E-2</v>
      </c>
      <c r="BD5" s="76">
        <v>6.95</v>
      </c>
      <c r="BE5" s="76">
        <v>4.87</v>
      </c>
      <c r="BF5" s="76">
        <v>7.3</v>
      </c>
      <c r="BG5" s="76">
        <v>13.44</v>
      </c>
      <c r="BH5" s="76">
        <v>22.6</v>
      </c>
    </row>
    <row r="6" spans="1:60" x14ac:dyDescent="0.2">
      <c r="A6" s="71">
        <v>3</v>
      </c>
      <c r="B6" s="72">
        <v>68.5</v>
      </c>
      <c r="C6" s="73">
        <v>73.599999999999994</v>
      </c>
      <c r="D6" s="78">
        <v>50.9</v>
      </c>
      <c r="E6" s="78">
        <v>54.7</v>
      </c>
      <c r="F6" s="78">
        <v>55.3</v>
      </c>
      <c r="G6" s="78">
        <v>59.3</v>
      </c>
      <c r="H6" s="78">
        <v>67.8</v>
      </c>
      <c r="I6" s="78">
        <v>71.8</v>
      </c>
      <c r="J6" s="78">
        <v>79.3</v>
      </c>
      <c r="K6" s="78">
        <v>83.3</v>
      </c>
      <c r="L6" s="78">
        <v>79.099999999999994</v>
      </c>
      <c r="M6" s="78">
        <v>85</v>
      </c>
      <c r="N6" s="78">
        <v>54.9</v>
      </c>
      <c r="O6" s="73">
        <v>59</v>
      </c>
      <c r="P6" s="73">
        <v>125.5</v>
      </c>
      <c r="Q6" s="73">
        <v>133.19999999999999</v>
      </c>
      <c r="R6" s="73">
        <v>0</v>
      </c>
      <c r="S6" s="73">
        <v>0</v>
      </c>
      <c r="T6" s="73">
        <v>109.9</v>
      </c>
      <c r="U6" s="73">
        <v>116.5</v>
      </c>
      <c r="V6" s="73">
        <v>99.5</v>
      </c>
      <c r="W6" s="73">
        <v>165.3</v>
      </c>
      <c r="X6" s="73">
        <v>91.2</v>
      </c>
      <c r="Y6" s="73">
        <v>96.4</v>
      </c>
      <c r="Z6" s="73">
        <v>0</v>
      </c>
      <c r="AA6" s="73">
        <v>0</v>
      </c>
      <c r="AB6" s="74">
        <v>67.16</v>
      </c>
      <c r="AC6" s="75">
        <v>0.75</v>
      </c>
      <c r="AD6" s="76">
        <v>0.05</v>
      </c>
      <c r="AE6" s="76">
        <v>4.3</v>
      </c>
      <c r="AF6" s="76">
        <v>1.6</v>
      </c>
      <c r="AG6" s="76">
        <v>4.87</v>
      </c>
      <c r="AH6" s="76">
        <v>6.95</v>
      </c>
      <c r="AI6" s="76">
        <v>0.69</v>
      </c>
      <c r="AJ6" s="76">
        <v>5.31</v>
      </c>
      <c r="AK6" s="76">
        <v>12.63</v>
      </c>
      <c r="AL6" s="76">
        <v>15.65</v>
      </c>
      <c r="AM6" s="76">
        <v>1.79</v>
      </c>
      <c r="AN6" s="77">
        <v>0.34</v>
      </c>
      <c r="AO6" s="77">
        <v>0.32500000000000001</v>
      </c>
      <c r="AP6" s="77">
        <v>0.24399999999999999</v>
      </c>
      <c r="AQ6" s="77">
        <v>0.1</v>
      </c>
      <c r="AR6" s="77">
        <v>2.5000000000000001E-2</v>
      </c>
      <c r="AS6" s="77">
        <v>1E-3</v>
      </c>
      <c r="AT6" s="77">
        <v>1E-3</v>
      </c>
      <c r="AU6" s="77">
        <v>1E-3</v>
      </c>
      <c r="AV6" s="77">
        <v>1.0999999999999999E-2</v>
      </c>
      <c r="AW6" s="76">
        <v>0.33100000000000002</v>
      </c>
      <c r="AX6" s="76">
        <v>0.26200000000000001</v>
      </c>
      <c r="AY6" s="76">
        <v>0.17199999999999999</v>
      </c>
      <c r="AZ6" s="76">
        <v>0.113</v>
      </c>
      <c r="BA6" s="76">
        <v>8.8999999999999996E-2</v>
      </c>
      <c r="BB6" s="76">
        <v>6.6000000000000003E-2</v>
      </c>
      <c r="BC6" s="76">
        <v>5.2999999999999999E-2</v>
      </c>
      <c r="BD6" s="76">
        <v>6.95</v>
      </c>
      <c r="BE6" s="76">
        <v>4.87</v>
      </c>
      <c r="BF6" s="76">
        <v>7.3</v>
      </c>
      <c r="BG6" s="76">
        <v>13.44</v>
      </c>
      <c r="BH6" s="76">
        <v>22.6</v>
      </c>
    </row>
    <row r="7" spans="1:60" x14ac:dyDescent="0.2">
      <c r="A7" s="71">
        <v>4</v>
      </c>
      <c r="B7" s="72">
        <v>68.5</v>
      </c>
      <c r="C7" s="73">
        <v>73.599999999999994</v>
      </c>
      <c r="D7" s="78">
        <v>50.9</v>
      </c>
      <c r="E7" s="78">
        <v>54.7</v>
      </c>
      <c r="F7" s="78">
        <v>55.3</v>
      </c>
      <c r="G7" s="78">
        <v>59.3</v>
      </c>
      <c r="H7" s="78">
        <v>67.8</v>
      </c>
      <c r="I7" s="78">
        <v>71.8</v>
      </c>
      <c r="J7" s="78">
        <v>79.3</v>
      </c>
      <c r="K7" s="78">
        <v>83.3</v>
      </c>
      <c r="L7" s="78">
        <v>79.099999999999994</v>
      </c>
      <c r="M7" s="78">
        <v>85</v>
      </c>
      <c r="N7" s="78">
        <v>54.9</v>
      </c>
      <c r="O7" s="73">
        <v>59</v>
      </c>
      <c r="P7" s="73">
        <v>125.5</v>
      </c>
      <c r="Q7" s="73">
        <v>133.19999999999999</v>
      </c>
      <c r="R7" s="73">
        <v>0</v>
      </c>
      <c r="S7" s="73">
        <v>0</v>
      </c>
      <c r="T7" s="73">
        <v>109.9</v>
      </c>
      <c r="U7" s="73">
        <v>116.5</v>
      </c>
      <c r="V7" s="73">
        <v>99.5</v>
      </c>
      <c r="W7" s="73">
        <v>165.3</v>
      </c>
      <c r="X7" s="73">
        <v>91.2</v>
      </c>
      <c r="Y7" s="73">
        <v>96.4</v>
      </c>
      <c r="Z7" s="73">
        <v>0</v>
      </c>
      <c r="AA7" s="73">
        <v>0</v>
      </c>
      <c r="AB7" s="74">
        <v>67.16</v>
      </c>
      <c r="AC7" s="75">
        <v>0.75</v>
      </c>
      <c r="AD7" s="76">
        <v>0.05</v>
      </c>
      <c r="AE7" s="76">
        <v>4.3</v>
      </c>
      <c r="AF7" s="76">
        <v>1.6</v>
      </c>
      <c r="AG7" s="76">
        <v>4.87</v>
      </c>
      <c r="AH7" s="76">
        <v>6.95</v>
      </c>
      <c r="AI7" s="76">
        <v>0.69</v>
      </c>
      <c r="AJ7" s="76">
        <v>5.31</v>
      </c>
      <c r="AK7" s="76">
        <v>12.63</v>
      </c>
      <c r="AL7" s="76">
        <v>15.65</v>
      </c>
      <c r="AM7" s="76">
        <v>1.79</v>
      </c>
      <c r="AN7" s="77">
        <v>0.34</v>
      </c>
      <c r="AO7" s="77">
        <v>0.32500000000000001</v>
      </c>
      <c r="AP7" s="77">
        <v>0.24399999999999999</v>
      </c>
      <c r="AQ7" s="77">
        <v>0.1</v>
      </c>
      <c r="AR7" s="77">
        <v>2.5000000000000001E-2</v>
      </c>
      <c r="AS7" s="77">
        <v>1E-3</v>
      </c>
      <c r="AT7" s="77">
        <v>1E-3</v>
      </c>
      <c r="AU7" s="77">
        <v>1E-3</v>
      </c>
      <c r="AV7" s="77">
        <v>1.0999999999999999E-2</v>
      </c>
      <c r="AW7" s="76">
        <v>0.33100000000000002</v>
      </c>
      <c r="AX7" s="76">
        <v>0.26200000000000001</v>
      </c>
      <c r="AY7" s="76">
        <v>0.17199999999999999</v>
      </c>
      <c r="AZ7" s="76">
        <v>0.113</v>
      </c>
      <c r="BA7" s="76">
        <v>8.8999999999999996E-2</v>
      </c>
      <c r="BB7" s="76">
        <v>6.6000000000000003E-2</v>
      </c>
      <c r="BC7" s="76">
        <v>5.2999999999999999E-2</v>
      </c>
      <c r="BD7" s="76">
        <v>6.95</v>
      </c>
      <c r="BE7" s="76">
        <v>4.87</v>
      </c>
      <c r="BF7" s="76">
        <v>7.3</v>
      </c>
      <c r="BG7" s="76">
        <v>13.44</v>
      </c>
      <c r="BH7" s="76">
        <v>22.6</v>
      </c>
    </row>
    <row r="8" spans="1:60" x14ac:dyDescent="0.2">
      <c r="A8" s="71">
        <v>5</v>
      </c>
      <c r="B8" s="72">
        <v>68.5</v>
      </c>
      <c r="C8" s="73">
        <v>73.599999999999994</v>
      </c>
      <c r="D8" s="78">
        <v>50.9</v>
      </c>
      <c r="E8" s="78">
        <v>54.7</v>
      </c>
      <c r="F8" s="78">
        <v>55.3</v>
      </c>
      <c r="G8" s="78">
        <v>59.3</v>
      </c>
      <c r="H8" s="78">
        <v>67.8</v>
      </c>
      <c r="I8" s="78">
        <v>71.8</v>
      </c>
      <c r="J8" s="78">
        <v>79.3</v>
      </c>
      <c r="K8" s="78">
        <v>83.3</v>
      </c>
      <c r="L8" s="78">
        <v>79.099999999999994</v>
      </c>
      <c r="M8" s="78">
        <v>85</v>
      </c>
      <c r="N8" s="78">
        <v>54.9</v>
      </c>
      <c r="O8" s="73">
        <v>59</v>
      </c>
      <c r="P8" s="73">
        <v>125.5</v>
      </c>
      <c r="Q8" s="73">
        <v>133.19999999999999</v>
      </c>
      <c r="R8" s="73">
        <v>0</v>
      </c>
      <c r="S8" s="73">
        <v>0</v>
      </c>
      <c r="T8" s="73">
        <v>109.9</v>
      </c>
      <c r="U8" s="73">
        <v>116.5</v>
      </c>
      <c r="V8" s="73">
        <v>99.5</v>
      </c>
      <c r="W8" s="73">
        <v>165.3</v>
      </c>
      <c r="X8" s="73">
        <v>91.2</v>
      </c>
      <c r="Y8" s="73">
        <v>96.4</v>
      </c>
      <c r="Z8" s="73">
        <v>0</v>
      </c>
      <c r="AA8" s="73">
        <v>0</v>
      </c>
      <c r="AB8" s="74">
        <v>67.16</v>
      </c>
      <c r="AC8" s="75">
        <v>0.75</v>
      </c>
      <c r="AD8" s="76">
        <v>0.05</v>
      </c>
      <c r="AE8" s="76">
        <v>4.3</v>
      </c>
      <c r="AF8" s="76">
        <v>1.6</v>
      </c>
      <c r="AG8" s="76">
        <v>4.87</v>
      </c>
      <c r="AH8" s="76">
        <v>6.95</v>
      </c>
      <c r="AI8" s="76">
        <v>0.69</v>
      </c>
      <c r="AJ8" s="76">
        <v>5.31</v>
      </c>
      <c r="AK8" s="76">
        <v>12.63</v>
      </c>
      <c r="AL8" s="76">
        <v>15.65</v>
      </c>
      <c r="AM8" s="76">
        <v>1.79</v>
      </c>
      <c r="AN8" s="77">
        <v>0.34</v>
      </c>
      <c r="AO8" s="77">
        <v>0.32500000000000001</v>
      </c>
      <c r="AP8" s="77">
        <v>0.24399999999999999</v>
      </c>
      <c r="AQ8" s="77">
        <v>0.1</v>
      </c>
      <c r="AR8" s="77">
        <v>2.5000000000000001E-2</v>
      </c>
      <c r="AS8" s="77">
        <v>1E-3</v>
      </c>
      <c r="AT8" s="77">
        <v>1E-3</v>
      </c>
      <c r="AU8" s="77">
        <v>1E-3</v>
      </c>
      <c r="AV8" s="77">
        <v>1.0999999999999999E-2</v>
      </c>
      <c r="AW8" s="76">
        <v>0.33100000000000002</v>
      </c>
      <c r="AX8" s="76">
        <v>0.26200000000000001</v>
      </c>
      <c r="AY8" s="76">
        <v>0.17199999999999999</v>
      </c>
      <c r="AZ8" s="76">
        <v>0.113</v>
      </c>
      <c r="BA8" s="76">
        <v>8.8999999999999996E-2</v>
      </c>
      <c r="BB8" s="76">
        <v>6.6000000000000003E-2</v>
      </c>
      <c r="BC8" s="76">
        <v>5.2999999999999999E-2</v>
      </c>
      <c r="BD8" s="76">
        <v>6.95</v>
      </c>
      <c r="BE8" s="76">
        <v>4.87</v>
      </c>
      <c r="BF8" s="76">
        <v>7.3</v>
      </c>
      <c r="BG8" s="76">
        <v>13.44</v>
      </c>
      <c r="BH8" s="76">
        <v>22.6</v>
      </c>
    </row>
    <row r="9" spans="1:60" x14ac:dyDescent="0.2">
      <c r="A9" s="71">
        <v>6</v>
      </c>
      <c r="B9" s="72">
        <v>68.5</v>
      </c>
      <c r="C9" s="73">
        <v>73.599999999999994</v>
      </c>
      <c r="D9" s="78">
        <v>50.9</v>
      </c>
      <c r="E9" s="78">
        <v>54.7</v>
      </c>
      <c r="F9" s="78">
        <v>55.3</v>
      </c>
      <c r="G9" s="78">
        <v>59.3</v>
      </c>
      <c r="H9" s="78">
        <v>67.8</v>
      </c>
      <c r="I9" s="78">
        <v>71.8</v>
      </c>
      <c r="J9" s="78">
        <v>79.3</v>
      </c>
      <c r="K9" s="78">
        <v>83.3</v>
      </c>
      <c r="L9" s="78">
        <v>79.099999999999994</v>
      </c>
      <c r="M9" s="78">
        <v>85</v>
      </c>
      <c r="N9" s="78">
        <v>54.9</v>
      </c>
      <c r="O9" s="73">
        <v>59</v>
      </c>
      <c r="P9" s="73">
        <v>125.5</v>
      </c>
      <c r="Q9" s="73">
        <v>133.19999999999999</v>
      </c>
      <c r="R9" s="73">
        <v>0</v>
      </c>
      <c r="S9" s="73">
        <v>0</v>
      </c>
      <c r="T9" s="73">
        <v>109.9</v>
      </c>
      <c r="U9" s="73">
        <v>116.5</v>
      </c>
      <c r="V9" s="73">
        <v>99.5</v>
      </c>
      <c r="W9" s="73">
        <v>165.3</v>
      </c>
      <c r="X9" s="73">
        <v>91.2</v>
      </c>
      <c r="Y9" s="73">
        <v>96.4</v>
      </c>
      <c r="Z9" s="73">
        <v>0</v>
      </c>
      <c r="AA9" s="73">
        <v>0</v>
      </c>
      <c r="AB9" s="74">
        <v>67.16</v>
      </c>
      <c r="AC9" s="75">
        <v>0.75</v>
      </c>
      <c r="AD9" s="76">
        <v>0.05</v>
      </c>
      <c r="AE9" s="76">
        <v>4.3</v>
      </c>
      <c r="AF9" s="76">
        <v>1.6</v>
      </c>
      <c r="AG9" s="76">
        <v>4.87</v>
      </c>
      <c r="AH9" s="76">
        <v>6.95</v>
      </c>
      <c r="AI9" s="76">
        <v>0.69</v>
      </c>
      <c r="AJ9" s="76">
        <v>5.31</v>
      </c>
      <c r="AK9" s="76">
        <v>12.63</v>
      </c>
      <c r="AL9" s="76">
        <v>15.65</v>
      </c>
      <c r="AM9" s="76">
        <v>1.79</v>
      </c>
      <c r="AN9" s="77">
        <v>0.34</v>
      </c>
      <c r="AO9" s="77">
        <v>0.32500000000000001</v>
      </c>
      <c r="AP9" s="77">
        <v>0.24399999999999999</v>
      </c>
      <c r="AQ9" s="77">
        <v>0.1</v>
      </c>
      <c r="AR9" s="77">
        <v>2.5000000000000001E-2</v>
      </c>
      <c r="AS9" s="77">
        <v>1E-3</v>
      </c>
      <c r="AT9" s="77">
        <v>1E-3</v>
      </c>
      <c r="AU9" s="77">
        <v>1E-3</v>
      </c>
      <c r="AV9" s="77">
        <v>1.0999999999999999E-2</v>
      </c>
      <c r="AW9" s="76">
        <v>0.33100000000000002</v>
      </c>
      <c r="AX9" s="76">
        <v>0.26200000000000001</v>
      </c>
      <c r="AY9" s="76">
        <v>0.17199999999999999</v>
      </c>
      <c r="AZ9" s="76">
        <v>0.113</v>
      </c>
      <c r="BA9" s="76">
        <v>8.8999999999999996E-2</v>
      </c>
      <c r="BB9" s="76">
        <v>6.6000000000000003E-2</v>
      </c>
      <c r="BC9" s="76">
        <v>5.2999999999999999E-2</v>
      </c>
      <c r="BD9" s="76">
        <v>6.95</v>
      </c>
      <c r="BE9" s="76">
        <v>4.87</v>
      </c>
      <c r="BF9" s="76">
        <v>7.3</v>
      </c>
      <c r="BG9" s="76">
        <v>13.44</v>
      </c>
      <c r="BH9" s="76">
        <v>22.6</v>
      </c>
    </row>
    <row r="10" spans="1:60" x14ac:dyDescent="0.2">
      <c r="A10" s="71">
        <v>7</v>
      </c>
      <c r="B10" s="72">
        <v>68.5</v>
      </c>
      <c r="C10" s="73">
        <v>73.599999999999994</v>
      </c>
      <c r="D10" s="78">
        <v>50.9</v>
      </c>
      <c r="E10" s="78">
        <v>54.7</v>
      </c>
      <c r="F10" s="78">
        <v>55.3</v>
      </c>
      <c r="G10" s="78">
        <v>59.3</v>
      </c>
      <c r="H10" s="78">
        <v>67.8</v>
      </c>
      <c r="I10" s="78">
        <v>71.8</v>
      </c>
      <c r="J10" s="78">
        <v>79.3</v>
      </c>
      <c r="K10" s="78">
        <v>83.3</v>
      </c>
      <c r="L10" s="78">
        <v>79.099999999999994</v>
      </c>
      <c r="M10" s="78">
        <v>85</v>
      </c>
      <c r="N10" s="78">
        <v>54.9</v>
      </c>
      <c r="O10" s="73">
        <v>59</v>
      </c>
      <c r="P10" s="73">
        <v>125.5</v>
      </c>
      <c r="Q10" s="73">
        <v>133.19999999999999</v>
      </c>
      <c r="R10" s="73">
        <v>0</v>
      </c>
      <c r="S10" s="73">
        <v>0</v>
      </c>
      <c r="T10" s="73">
        <v>109.9</v>
      </c>
      <c r="U10" s="73">
        <v>116.5</v>
      </c>
      <c r="V10" s="73">
        <v>99.5</v>
      </c>
      <c r="W10" s="73">
        <v>165.3</v>
      </c>
      <c r="X10" s="73">
        <v>91.2</v>
      </c>
      <c r="Y10" s="73">
        <v>96.4</v>
      </c>
      <c r="Z10" s="73">
        <v>0</v>
      </c>
      <c r="AA10" s="73">
        <v>0</v>
      </c>
      <c r="AB10" s="74">
        <v>67.16</v>
      </c>
      <c r="AC10" s="75">
        <v>0.75</v>
      </c>
      <c r="AD10" s="76">
        <v>0.05</v>
      </c>
      <c r="AE10" s="76">
        <v>4.3</v>
      </c>
      <c r="AF10" s="76">
        <v>1.6</v>
      </c>
      <c r="AG10" s="76">
        <v>4.87</v>
      </c>
      <c r="AH10" s="76">
        <v>6.95</v>
      </c>
      <c r="AI10" s="76">
        <v>0.69</v>
      </c>
      <c r="AJ10" s="76">
        <v>5.31</v>
      </c>
      <c r="AK10" s="76">
        <v>12.63</v>
      </c>
      <c r="AL10" s="76">
        <v>15.65</v>
      </c>
      <c r="AM10" s="76">
        <v>1.79</v>
      </c>
      <c r="AN10" s="77">
        <v>0.34</v>
      </c>
      <c r="AO10" s="77">
        <v>0.32500000000000001</v>
      </c>
      <c r="AP10" s="77">
        <v>0.24399999999999999</v>
      </c>
      <c r="AQ10" s="77">
        <v>0.1</v>
      </c>
      <c r="AR10" s="77">
        <v>2.5000000000000001E-2</v>
      </c>
      <c r="AS10" s="77">
        <v>1E-3</v>
      </c>
      <c r="AT10" s="77">
        <v>1E-3</v>
      </c>
      <c r="AU10" s="77">
        <v>1E-3</v>
      </c>
      <c r="AV10" s="77">
        <v>1.0999999999999999E-2</v>
      </c>
      <c r="AW10" s="76">
        <v>0.33100000000000002</v>
      </c>
      <c r="AX10" s="76">
        <v>0.26200000000000001</v>
      </c>
      <c r="AY10" s="76">
        <v>0.17199999999999999</v>
      </c>
      <c r="AZ10" s="76">
        <v>0.113</v>
      </c>
      <c r="BA10" s="76">
        <v>8.8999999999999996E-2</v>
      </c>
      <c r="BB10" s="76">
        <v>6.6000000000000003E-2</v>
      </c>
      <c r="BC10" s="76">
        <v>5.2999999999999999E-2</v>
      </c>
      <c r="BD10" s="76">
        <v>6.95</v>
      </c>
      <c r="BE10" s="76">
        <v>4.87</v>
      </c>
      <c r="BF10" s="76">
        <v>7.3</v>
      </c>
      <c r="BG10" s="76">
        <v>13.44</v>
      </c>
      <c r="BH10" s="76">
        <v>22.6</v>
      </c>
    </row>
    <row r="11" spans="1:60" x14ac:dyDescent="0.2">
      <c r="A11" s="71">
        <v>8</v>
      </c>
      <c r="B11" s="72">
        <v>68.5</v>
      </c>
      <c r="C11" s="73">
        <v>73.599999999999994</v>
      </c>
      <c r="D11" s="78">
        <v>50.9</v>
      </c>
      <c r="E11" s="78">
        <v>54.7</v>
      </c>
      <c r="F11" s="78">
        <v>55.3</v>
      </c>
      <c r="G11" s="78">
        <v>59.3</v>
      </c>
      <c r="H11" s="78">
        <v>67.8</v>
      </c>
      <c r="I11" s="78">
        <v>71.8</v>
      </c>
      <c r="J11" s="78">
        <v>79.3</v>
      </c>
      <c r="K11" s="78">
        <v>83.3</v>
      </c>
      <c r="L11" s="78">
        <v>79.099999999999994</v>
      </c>
      <c r="M11" s="78">
        <v>85</v>
      </c>
      <c r="N11" s="78">
        <v>54.9</v>
      </c>
      <c r="O11" s="73">
        <v>59</v>
      </c>
      <c r="P11" s="73">
        <v>125.5</v>
      </c>
      <c r="Q11" s="73">
        <v>133.19999999999999</v>
      </c>
      <c r="R11" s="73">
        <v>0</v>
      </c>
      <c r="S11" s="73">
        <v>0</v>
      </c>
      <c r="T11" s="73">
        <v>109.9</v>
      </c>
      <c r="U11" s="73">
        <v>116.5</v>
      </c>
      <c r="V11" s="73">
        <v>99.5</v>
      </c>
      <c r="W11" s="73">
        <v>165.3</v>
      </c>
      <c r="X11" s="73">
        <v>91.2</v>
      </c>
      <c r="Y11" s="73">
        <v>96.4</v>
      </c>
      <c r="Z11" s="73">
        <v>0</v>
      </c>
      <c r="AA11" s="73">
        <v>0</v>
      </c>
      <c r="AB11" s="74">
        <v>67.16</v>
      </c>
      <c r="AC11" s="75">
        <v>0.75</v>
      </c>
      <c r="AD11" s="76">
        <v>0.05</v>
      </c>
      <c r="AE11" s="76">
        <v>4.3</v>
      </c>
      <c r="AF11" s="76">
        <v>1.6</v>
      </c>
      <c r="AG11" s="76">
        <v>4.87</v>
      </c>
      <c r="AH11" s="76">
        <v>6.95</v>
      </c>
      <c r="AI11" s="76">
        <v>0.69</v>
      </c>
      <c r="AJ11" s="76">
        <v>5.31</v>
      </c>
      <c r="AK11" s="76">
        <v>12.63</v>
      </c>
      <c r="AL11" s="76">
        <v>15.65</v>
      </c>
      <c r="AM11" s="76">
        <v>1.79</v>
      </c>
      <c r="AN11" s="77">
        <v>0.34</v>
      </c>
      <c r="AO11" s="77">
        <v>0.32500000000000001</v>
      </c>
      <c r="AP11" s="77">
        <v>0.24399999999999999</v>
      </c>
      <c r="AQ11" s="77">
        <v>0.1</v>
      </c>
      <c r="AR11" s="77">
        <v>2.5000000000000001E-2</v>
      </c>
      <c r="AS11" s="77">
        <v>1E-3</v>
      </c>
      <c r="AT11" s="77">
        <v>1E-3</v>
      </c>
      <c r="AU11" s="77">
        <v>1E-3</v>
      </c>
      <c r="AV11" s="77">
        <v>1.0999999999999999E-2</v>
      </c>
      <c r="AW11" s="76">
        <v>0.33100000000000002</v>
      </c>
      <c r="AX11" s="76">
        <v>0.26200000000000001</v>
      </c>
      <c r="AY11" s="76">
        <v>0.17199999999999999</v>
      </c>
      <c r="AZ11" s="76">
        <v>0.113</v>
      </c>
      <c r="BA11" s="76">
        <v>8.8999999999999996E-2</v>
      </c>
      <c r="BB11" s="76">
        <v>6.6000000000000003E-2</v>
      </c>
      <c r="BC11" s="76">
        <v>5.2999999999999999E-2</v>
      </c>
      <c r="BD11" s="76">
        <v>6.95</v>
      </c>
      <c r="BE11" s="76">
        <v>4.87</v>
      </c>
      <c r="BF11" s="76">
        <v>7.3</v>
      </c>
      <c r="BG11" s="76">
        <v>13.44</v>
      </c>
      <c r="BH11" s="76">
        <v>22.6</v>
      </c>
    </row>
    <row r="12" spans="1:60" x14ac:dyDescent="0.2">
      <c r="A12" s="71">
        <v>9</v>
      </c>
      <c r="B12" s="72">
        <v>68.5</v>
      </c>
      <c r="C12" s="73">
        <v>73.599999999999994</v>
      </c>
      <c r="D12" s="78">
        <v>50.9</v>
      </c>
      <c r="E12" s="78">
        <v>54.7</v>
      </c>
      <c r="F12" s="78">
        <v>55.3</v>
      </c>
      <c r="G12" s="78">
        <v>59.3</v>
      </c>
      <c r="H12" s="78">
        <v>67.8</v>
      </c>
      <c r="I12" s="78">
        <v>71.8</v>
      </c>
      <c r="J12" s="78">
        <v>79.3</v>
      </c>
      <c r="K12" s="78">
        <v>83.3</v>
      </c>
      <c r="L12" s="78">
        <v>79.099999999999994</v>
      </c>
      <c r="M12" s="78">
        <v>85</v>
      </c>
      <c r="N12" s="78">
        <v>54.9</v>
      </c>
      <c r="O12" s="73">
        <v>59</v>
      </c>
      <c r="P12" s="73">
        <v>125.5</v>
      </c>
      <c r="Q12" s="73">
        <v>133.19999999999999</v>
      </c>
      <c r="R12" s="73">
        <v>0</v>
      </c>
      <c r="S12" s="73">
        <v>0</v>
      </c>
      <c r="T12" s="73">
        <v>109.9</v>
      </c>
      <c r="U12" s="73">
        <v>116.5</v>
      </c>
      <c r="V12" s="73">
        <v>99.5</v>
      </c>
      <c r="W12" s="73">
        <v>165.3</v>
      </c>
      <c r="X12" s="73">
        <v>91.2</v>
      </c>
      <c r="Y12" s="73">
        <v>96.4</v>
      </c>
      <c r="Z12" s="73">
        <v>0</v>
      </c>
      <c r="AA12" s="73">
        <v>0</v>
      </c>
      <c r="AB12" s="74">
        <v>67.16</v>
      </c>
      <c r="AC12" s="75">
        <v>0.75</v>
      </c>
      <c r="AD12" s="76">
        <v>0.05</v>
      </c>
      <c r="AE12" s="76">
        <v>4.3</v>
      </c>
      <c r="AF12" s="76">
        <v>1.6</v>
      </c>
      <c r="AG12" s="76">
        <v>4.87</v>
      </c>
      <c r="AH12" s="76">
        <v>6.95</v>
      </c>
      <c r="AI12" s="76">
        <v>0.69</v>
      </c>
      <c r="AJ12" s="76">
        <v>5.31</v>
      </c>
      <c r="AK12" s="76">
        <v>12.63</v>
      </c>
      <c r="AL12" s="76">
        <v>15.65</v>
      </c>
      <c r="AM12" s="76">
        <v>1.79</v>
      </c>
      <c r="AN12" s="77">
        <v>0.34</v>
      </c>
      <c r="AO12" s="77">
        <v>0.32500000000000001</v>
      </c>
      <c r="AP12" s="77">
        <v>0.24399999999999999</v>
      </c>
      <c r="AQ12" s="77">
        <v>0.1</v>
      </c>
      <c r="AR12" s="77">
        <v>2.5000000000000001E-2</v>
      </c>
      <c r="AS12" s="77">
        <v>1E-3</v>
      </c>
      <c r="AT12" s="77">
        <v>1E-3</v>
      </c>
      <c r="AU12" s="77">
        <v>1E-3</v>
      </c>
      <c r="AV12" s="77">
        <v>1.0999999999999999E-2</v>
      </c>
      <c r="AW12" s="76">
        <v>0.33100000000000002</v>
      </c>
      <c r="AX12" s="76">
        <v>0.26200000000000001</v>
      </c>
      <c r="AY12" s="76">
        <v>0.17199999999999999</v>
      </c>
      <c r="AZ12" s="76">
        <v>0.113</v>
      </c>
      <c r="BA12" s="76">
        <v>8.8999999999999996E-2</v>
      </c>
      <c r="BB12" s="76">
        <v>6.6000000000000003E-2</v>
      </c>
      <c r="BC12" s="76">
        <v>5.2999999999999999E-2</v>
      </c>
      <c r="BD12" s="76">
        <v>6.95</v>
      </c>
      <c r="BE12" s="76">
        <v>4.87</v>
      </c>
      <c r="BF12" s="76">
        <v>7.3</v>
      </c>
      <c r="BG12" s="76">
        <v>13.44</v>
      </c>
      <c r="BH12" s="76">
        <v>22.6</v>
      </c>
    </row>
    <row r="13" spans="1:60" x14ac:dyDescent="0.2">
      <c r="A13" s="71">
        <v>10</v>
      </c>
      <c r="B13" s="72">
        <v>68.5</v>
      </c>
      <c r="C13" s="73">
        <v>73.599999999999994</v>
      </c>
      <c r="D13" s="78">
        <v>50.9</v>
      </c>
      <c r="E13" s="78">
        <v>54.7</v>
      </c>
      <c r="F13" s="78">
        <v>55.3</v>
      </c>
      <c r="G13" s="78">
        <v>59.3</v>
      </c>
      <c r="H13" s="78">
        <v>67.8</v>
      </c>
      <c r="I13" s="78">
        <v>71.8</v>
      </c>
      <c r="J13" s="78">
        <v>79.3</v>
      </c>
      <c r="K13" s="78">
        <v>83.3</v>
      </c>
      <c r="L13" s="78">
        <v>79.099999999999994</v>
      </c>
      <c r="M13" s="78">
        <v>85</v>
      </c>
      <c r="N13" s="78">
        <v>54.9</v>
      </c>
      <c r="O13" s="73">
        <v>59</v>
      </c>
      <c r="P13" s="73">
        <v>125.5</v>
      </c>
      <c r="Q13" s="73">
        <v>133.19999999999999</v>
      </c>
      <c r="R13" s="73">
        <v>0</v>
      </c>
      <c r="S13" s="73">
        <v>0</v>
      </c>
      <c r="T13" s="73">
        <v>109.9</v>
      </c>
      <c r="U13" s="73">
        <v>116.5</v>
      </c>
      <c r="V13" s="73">
        <v>99.5</v>
      </c>
      <c r="W13" s="73">
        <v>165.3</v>
      </c>
      <c r="X13" s="73">
        <v>91.2</v>
      </c>
      <c r="Y13" s="73">
        <v>96.4</v>
      </c>
      <c r="Z13" s="73">
        <v>0</v>
      </c>
      <c r="AA13" s="73">
        <v>0</v>
      </c>
      <c r="AB13" s="74">
        <v>67.16</v>
      </c>
      <c r="AC13" s="75">
        <v>0.75</v>
      </c>
      <c r="AD13" s="76">
        <v>0.05</v>
      </c>
      <c r="AE13" s="76">
        <v>4.3</v>
      </c>
      <c r="AF13" s="76">
        <v>1.6</v>
      </c>
      <c r="AG13" s="76">
        <v>4.87</v>
      </c>
      <c r="AH13" s="76">
        <v>6.95</v>
      </c>
      <c r="AI13" s="76">
        <v>0.69</v>
      </c>
      <c r="AJ13" s="76">
        <v>5.31</v>
      </c>
      <c r="AK13" s="76">
        <v>12.63</v>
      </c>
      <c r="AL13" s="76">
        <v>15.65</v>
      </c>
      <c r="AM13" s="76">
        <v>1.79</v>
      </c>
      <c r="AN13" s="77">
        <v>0.34</v>
      </c>
      <c r="AO13" s="77">
        <v>0.32500000000000001</v>
      </c>
      <c r="AP13" s="77">
        <v>0.24399999999999999</v>
      </c>
      <c r="AQ13" s="77">
        <v>0.1</v>
      </c>
      <c r="AR13" s="77">
        <v>2.5000000000000001E-2</v>
      </c>
      <c r="AS13" s="77">
        <v>1E-3</v>
      </c>
      <c r="AT13" s="77">
        <v>1E-3</v>
      </c>
      <c r="AU13" s="77">
        <v>1E-3</v>
      </c>
      <c r="AV13" s="77">
        <v>1.0999999999999999E-2</v>
      </c>
      <c r="AW13" s="76">
        <v>0.33100000000000002</v>
      </c>
      <c r="AX13" s="76">
        <v>0.26200000000000001</v>
      </c>
      <c r="AY13" s="76">
        <v>0.17199999999999999</v>
      </c>
      <c r="AZ13" s="76">
        <v>0.113</v>
      </c>
      <c r="BA13" s="76">
        <v>8.8999999999999996E-2</v>
      </c>
      <c r="BB13" s="76">
        <v>6.6000000000000003E-2</v>
      </c>
      <c r="BC13" s="76">
        <v>5.2999999999999999E-2</v>
      </c>
      <c r="BD13" s="76">
        <v>6.95</v>
      </c>
      <c r="BE13" s="76">
        <v>4.87</v>
      </c>
      <c r="BF13" s="76">
        <v>7.3</v>
      </c>
      <c r="BG13" s="76">
        <v>13.44</v>
      </c>
      <c r="BH13" s="76">
        <v>22.6</v>
      </c>
    </row>
    <row r="14" spans="1:60" x14ac:dyDescent="0.2">
      <c r="A14" s="71">
        <v>11</v>
      </c>
      <c r="B14" s="72">
        <v>68.5</v>
      </c>
      <c r="C14" s="73">
        <v>73.599999999999994</v>
      </c>
      <c r="D14" s="78">
        <v>50.9</v>
      </c>
      <c r="E14" s="78">
        <v>54.7</v>
      </c>
      <c r="F14" s="78">
        <v>55.3</v>
      </c>
      <c r="G14" s="78">
        <v>59.3</v>
      </c>
      <c r="H14" s="78">
        <v>67.8</v>
      </c>
      <c r="I14" s="78">
        <v>71.8</v>
      </c>
      <c r="J14" s="78">
        <v>79.3</v>
      </c>
      <c r="K14" s="78">
        <v>83.3</v>
      </c>
      <c r="L14" s="78">
        <v>79.099999999999994</v>
      </c>
      <c r="M14" s="78">
        <v>85</v>
      </c>
      <c r="N14" s="78">
        <v>54.9</v>
      </c>
      <c r="O14" s="73">
        <v>59</v>
      </c>
      <c r="P14" s="73">
        <v>125.5</v>
      </c>
      <c r="Q14" s="73">
        <v>133.19999999999999</v>
      </c>
      <c r="R14" s="73">
        <v>0</v>
      </c>
      <c r="S14" s="73">
        <v>0</v>
      </c>
      <c r="T14" s="73">
        <v>109.9</v>
      </c>
      <c r="U14" s="73">
        <v>116.5</v>
      </c>
      <c r="V14" s="73">
        <v>99.5</v>
      </c>
      <c r="W14" s="73">
        <v>165.3</v>
      </c>
      <c r="X14" s="73">
        <v>91.2</v>
      </c>
      <c r="Y14" s="73">
        <v>96.4</v>
      </c>
      <c r="Z14" s="73">
        <v>0</v>
      </c>
      <c r="AA14" s="73">
        <v>0</v>
      </c>
      <c r="AB14" s="74">
        <v>67.16</v>
      </c>
      <c r="AC14" s="75">
        <v>0.75</v>
      </c>
      <c r="AD14" s="76">
        <v>0.05</v>
      </c>
      <c r="AE14" s="76">
        <v>4.3</v>
      </c>
      <c r="AF14" s="76">
        <v>1.6</v>
      </c>
      <c r="AG14" s="76">
        <v>4.87</v>
      </c>
      <c r="AH14" s="76">
        <v>6.95</v>
      </c>
      <c r="AI14" s="76">
        <v>0.69</v>
      </c>
      <c r="AJ14" s="76">
        <v>5.31</v>
      </c>
      <c r="AK14" s="76">
        <v>12.63</v>
      </c>
      <c r="AL14" s="76">
        <v>15.65</v>
      </c>
      <c r="AM14" s="76">
        <v>1.79</v>
      </c>
      <c r="AN14" s="77">
        <v>0.34</v>
      </c>
      <c r="AO14" s="77">
        <v>0.32500000000000001</v>
      </c>
      <c r="AP14" s="77">
        <v>0.24399999999999999</v>
      </c>
      <c r="AQ14" s="77">
        <v>0.1</v>
      </c>
      <c r="AR14" s="77">
        <v>2.5000000000000001E-2</v>
      </c>
      <c r="AS14" s="77">
        <v>1E-3</v>
      </c>
      <c r="AT14" s="77">
        <v>1E-3</v>
      </c>
      <c r="AU14" s="77">
        <v>1E-3</v>
      </c>
      <c r="AV14" s="77">
        <v>1.0999999999999999E-2</v>
      </c>
      <c r="AW14" s="76">
        <v>0.33100000000000002</v>
      </c>
      <c r="AX14" s="76">
        <v>0.26200000000000001</v>
      </c>
      <c r="AY14" s="76">
        <v>0.17199999999999999</v>
      </c>
      <c r="AZ14" s="76">
        <v>0.113</v>
      </c>
      <c r="BA14" s="76">
        <v>8.8999999999999996E-2</v>
      </c>
      <c r="BB14" s="76">
        <v>6.6000000000000003E-2</v>
      </c>
      <c r="BC14" s="76">
        <v>5.2999999999999999E-2</v>
      </c>
      <c r="BD14" s="76">
        <v>6.95</v>
      </c>
      <c r="BE14" s="76">
        <v>4.87</v>
      </c>
      <c r="BF14" s="76">
        <v>7.3</v>
      </c>
      <c r="BG14" s="76">
        <v>13.44</v>
      </c>
      <c r="BH14" s="76">
        <v>22.6</v>
      </c>
    </row>
    <row r="15" spans="1:60" x14ac:dyDescent="0.2">
      <c r="A15" s="71">
        <v>12</v>
      </c>
      <c r="B15" s="72">
        <v>68.5</v>
      </c>
      <c r="C15" s="73">
        <v>73.599999999999994</v>
      </c>
      <c r="D15" s="78">
        <v>50.9</v>
      </c>
      <c r="E15" s="78">
        <v>54.7</v>
      </c>
      <c r="F15" s="78">
        <v>55.3</v>
      </c>
      <c r="G15" s="78">
        <v>59.3</v>
      </c>
      <c r="H15" s="78">
        <v>67.8</v>
      </c>
      <c r="I15" s="78">
        <v>71.8</v>
      </c>
      <c r="J15" s="78">
        <v>79.3</v>
      </c>
      <c r="K15" s="78">
        <v>83.3</v>
      </c>
      <c r="L15" s="78">
        <v>79.099999999999994</v>
      </c>
      <c r="M15" s="78">
        <v>85</v>
      </c>
      <c r="N15" s="78">
        <v>54.9</v>
      </c>
      <c r="O15" s="73">
        <v>59</v>
      </c>
      <c r="P15" s="73">
        <v>125.5</v>
      </c>
      <c r="Q15" s="73">
        <v>133.19999999999999</v>
      </c>
      <c r="R15" s="73">
        <v>0</v>
      </c>
      <c r="S15" s="73">
        <v>0</v>
      </c>
      <c r="T15" s="73">
        <v>109.9</v>
      </c>
      <c r="U15" s="73">
        <v>116.5</v>
      </c>
      <c r="V15" s="73">
        <v>99.5</v>
      </c>
      <c r="W15" s="73">
        <v>165.3</v>
      </c>
      <c r="X15" s="73">
        <v>91.2</v>
      </c>
      <c r="Y15" s="73">
        <v>96.4</v>
      </c>
      <c r="Z15" s="73">
        <v>0</v>
      </c>
      <c r="AA15" s="73">
        <v>0</v>
      </c>
      <c r="AB15" s="74">
        <v>67.16</v>
      </c>
      <c r="AC15" s="75">
        <v>0.75</v>
      </c>
      <c r="AD15" s="76">
        <v>0.05</v>
      </c>
      <c r="AE15" s="76">
        <v>4.3</v>
      </c>
      <c r="AF15" s="76">
        <v>1.6</v>
      </c>
      <c r="AG15" s="76">
        <v>4.87</v>
      </c>
      <c r="AH15" s="76">
        <v>6.95</v>
      </c>
      <c r="AI15" s="76">
        <v>0.69</v>
      </c>
      <c r="AJ15" s="76">
        <v>5.31</v>
      </c>
      <c r="AK15" s="76">
        <v>12.63</v>
      </c>
      <c r="AL15" s="76">
        <v>15.65</v>
      </c>
      <c r="AM15" s="76">
        <v>1.79</v>
      </c>
      <c r="AN15" s="77">
        <v>0.34</v>
      </c>
      <c r="AO15" s="77">
        <v>0.32500000000000001</v>
      </c>
      <c r="AP15" s="77">
        <v>0.24399999999999999</v>
      </c>
      <c r="AQ15" s="77">
        <v>0.1</v>
      </c>
      <c r="AR15" s="77">
        <v>2.5000000000000001E-2</v>
      </c>
      <c r="AS15" s="77">
        <v>1E-3</v>
      </c>
      <c r="AT15" s="77">
        <v>1E-3</v>
      </c>
      <c r="AU15" s="77">
        <v>1E-3</v>
      </c>
      <c r="AV15" s="77">
        <v>1.0999999999999999E-2</v>
      </c>
      <c r="AW15" s="76">
        <v>0.33100000000000002</v>
      </c>
      <c r="AX15" s="76">
        <v>0.26200000000000001</v>
      </c>
      <c r="AY15" s="76">
        <v>0.17199999999999999</v>
      </c>
      <c r="AZ15" s="76">
        <v>0.113</v>
      </c>
      <c r="BA15" s="76">
        <v>8.8999999999999996E-2</v>
      </c>
      <c r="BB15" s="76">
        <v>6.6000000000000003E-2</v>
      </c>
      <c r="BC15" s="76">
        <v>5.2999999999999999E-2</v>
      </c>
      <c r="BD15" s="76">
        <v>6.95</v>
      </c>
      <c r="BE15" s="76">
        <v>4.87</v>
      </c>
      <c r="BF15" s="76">
        <v>7.3</v>
      </c>
      <c r="BG15" s="76">
        <v>13.44</v>
      </c>
      <c r="BH15" s="76">
        <v>22.6</v>
      </c>
    </row>
    <row r="16" spans="1:60" x14ac:dyDescent="0.2">
      <c r="A16" s="71">
        <v>13</v>
      </c>
      <c r="B16" s="72">
        <v>68.5</v>
      </c>
      <c r="C16" s="73">
        <v>73.599999999999994</v>
      </c>
      <c r="D16" s="78">
        <v>50.9</v>
      </c>
      <c r="E16" s="78">
        <v>54.7</v>
      </c>
      <c r="F16" s="78">
        <v>55.3</v>
      </c>
      <c r="G16" s="78">
        <v>59.3</v>
      </c>
      <c r="H16" s="78">
        <v>67.8</v>
      </c>
      <c r="I16" s="78">
        <v>71.8</v>
      </c>
      <c r="J16" s="78">
        <v>79.3</v>
      </c>
      <c r="K16" s="78">
        <v>83.3</v>
      </c>
      <c r="L16" s="78">
        <v>79.099999999999994</v>
      </c>
      <c r="M16" s="78">
        <v>85</v>
      </c>
      <c r="N16" s="78">
        <v>54.9</v>
      </c>
      <c r="O16" s="73">
        <v>59</v>
      </c>
      <c r="P16" s="73">
        <v>125.5</v>
      </c>
      <c r="Q16" s="73">
        <v>133.19999999999999</v>
      </c>
      <c r="R16" s="73">
        <v>0</v>
      </c>
      <c r="S16" s="73">
        <v>0</v>
      </c>
      <c r="T16" s="73">
        <v>109.9</v>
      </c>
      <c r="U16" s="73">
        <v>116.5</v>
      </c>
      <c r="V16" s="73">
        <v>99.5</v>
      </c>
      <c r="W16" s="73">
        <v>165.3</v>
      </c>
      <c r="X16" s="73">
        <v>91.2</v>
      </c>
      <c r="Y16" s="73">
        <v>96.4</v>
      </c>
      <c r="Z16" s="73">
        <v>0</v>
      </c>
      <c r="AA16" s="73">
        <v>0</v>
      </c>
      <c r="AB16" s="74">
        <v>67.16</v>
      </c>
      <c r="AC16" s="75">
        <v>0.75</v>
      </c>
      <c r="AD16" s="76">
        <v>0.05</v>
      </c>
      <c r="AE16" s="76">
        <v>4.3</v>
      </c>
      <c r="AF16" s="76">
        <v>1.6</v>
      </c>
      <c r="AG16" s="76">
        <v>4.87</v>
      </c>
      <c r="AH16" s="76">
        <v>6.95</v>
      </c>
      <c r="AI16" s="76">
        <v>0.69</v>
      </c>
      <c r="AJ16" s="76">
        <v>5.31</v>
      </c>
      <c r="AK16" s="76">
        <v>12.63</v>
      </c>
      <c r="AL16" s="76">
        <v>15.65</v>
      </c>
      <c r="AM16" s="76">
        <v>1.79</v>
      </c>
      <c r="AN16" s="77">
        <v>0.34</v>
      </c>
      <c r="AO16" s="77">
        <v>0.32500000000000001</v>
      </c>
      <c r="AP16" s="77">
        <v>0.24399999999999999</v>
      </c>
      <c r="AQ16" s="77">
        <v>0.1</v>
      </c>
      <c r="AR16" s="77">
        <v>2.5000000000000001E-2</v>
      </c>
      <c r="AS16" s="77">
        <v>1E-3</v>
      </c>
      <c r="AT16" s="77">
        <v>1E-3</v>
      </c>
      <c r="AU16" s="77">
        <v>1E-3</v>
      </c>
      <c r="AV16" s="77">
        <v>1.0999999999999999E-2</v>
      </c>
      <c r="AW16" s="76">
        <v>0.33100000000000002</v>
      </c>
      <c r="AX16" s="76">
        <v>0.26200000000000001</v>
      </c>
      <c r="AY16" s="76">
        <v>0.17199999999999999</v>
      </c>
      <c r="AZ16" s="76">
        <v>0.113</v>
      </c>
      <c r="BA16" s="76">
        <v>8.8999999999999996E-2</v>
      </c>
      <c r="BB16" s="76">
        <v>6.6000000000000003E-2</v>
      </c>
      <c r="BC16" s="76">
        <v>5.2999999999999999E-2</v>
      </c>
      <c r="BD16" s="76">
        <v>6.95</v>
      </c>
      <c r="BE16" s="76">
        <v>4.87</v>
      </c>
      <c r="BF16" s="76">
        <v>7.3</v>
      </c>
      <c r="BG16" s="76">
        <v>13.44</v>
      </c>
      <c r="BH16" s="76">
        <v>22.6</v>
      </c>
    </row>
    <row r="17" spans="1:60" x14ac:dyDescent="0.2">
      <c r="A17" s="71">
        <v>14</v>
      </c>
      <c r="B17" s="72">
        <v>68.5</v>
      </c>
      <c r="C17" s="73">
        <v>73.599999999999994</v>
      </c>
      <c r="D17" s="78">
        <v>50.9</v>
      </c>
      <c r="E17" s="78">
        <v>54.7</v>
      </c>
      <c r="F17" s="78">
        <v>55.3</v>
      </c>
      <c r="G17" s="78">
        <v>59.3</v>
      </c>
      <c r="H17" s="78">
        <v>67.8</v>
      </c>
      <c r="I17" s="78">
        <v>71.8</v>
      </c>
      <c r="J17" s="78">
        <v>79.3</v>
      </c>
      <c r="K17" s="78">
        <v>83.3</v>
      </c>
      <c r="L17" s="78">
        <v>79.099999999999994</v>
      </c>
      <c r="M17" s="78">
        <v>85</v>
      </c>
      <c r="N17" s="78">
        <v>54.9</v>
      </c>
      <c r="O17" s="73">
        <v>59</v>
      </c>
      <c r="P17" s="73">
        <v>125.5</v>
      </c>
      <c r="Q17" s="73">
        <v>133.19999999999999</v>
      </c>
      <c r="R17" s="73">
        <v>0</v>
      </c>
      <c r="S17" s="73">
        <v>0</v>
      </c>
      <c r="T17" s="73">
        <v>109.9</v>
      </c>
      <c r="U17" s="73">
        <v>116.5</v>
      </c>
      <c r="V17" s="73">
        <v>99.5</v>
      </c>
      <c r="W17" s="73">
        <v>165.3</v>
      </c>
      <c r="X17" s="73">
        <v>91.2</v>
      </c>
      <c r="Y17" s="73">
        <v>96.4</v>
      </c>
      <c r="Z17" s="73">
        <v>0</v>
      </c>
      <c r="AA17" s="73">
        <v>0</v>
      </c>
      <c r="AB17" s="74">
        <v>67.16</v>
      </c>
      <c r="AC17" s="75">
        <v>0.75</v>
      </c>
      <c r="AD17" s="76">
        <v>0.05</v>
      </c>
      <c r="AE17" s="76">
        <v>4.3</v>
      </c>
      <c r="AF17" s="76">
        <v>1.6</v>
      </c>
      <c r="AG17" s="76">
        <v>4.87</v>
      </c>
      <c r="AH17" s="76">
        <v>6.95</v>
      </c>
      <c r="AI17" s="76">
        <v>0.69</v>
      </c>
      <c r="AJ17" s="76">
        <v>5.31</v>
      </c>
      <c r="AK17" s="76">
        <v>12.63</v>
      </c>
      <c r="AL17" s="76">
        <v>15.65</v>
      </c>
      <c r="AM17" s="76">
        <v>1.79</v>
      </c>
      <c r="AN17" s="77">
        <v>0.34</v>
      </c>
      <c r="AO17" s="77">
        <v>0.32500000000000001</v>
      </c>
      <c r="AP17" s="77">
        <v>0.24399999999999999</v>
      </c>
      <c r="AQ17" s="77">
        <v>0.1</v>
      </c>
      <c r="AR17" s="77">
        <v>2.5000000000000001E-2</v>
      </c>
      <c r="AS17" s="77">
        <v>1E-3</v>
      </c>
      <c r="AT17" s="77">
        <v>1E-3</v>
      </c>
      <c r="AU17" s="77">
        <v>1E-3</v>
      </c>
      <c r="AV17" s="77">
        <v>1.0999999999999999E-2</v>
      </c>
      <c r="AW17" s="76">
        <v>0.33100000000000002</v>
      </c>
      <c r="AX17" s="76">
        <v>0.26200000000000001</v>
      </c>
      <c r="AY17" s="76">
        <v>0.17199999999999999</v>
      </c>
      <c r="AZ17" s="76">
        <v>0.113</v>
      </c>
      <c r="BA17" s="76">
        <v>8.8999999999999996E-2</v>
      </c>
      <c r="BB17" s="76">
        <v>6.6000000000000003E-2</v>
      </c>
      <c r="BC17" s="76">
        <v>5.2999999999999999E-2</v>
      </c>
      <c r="BD17" s="76">
        <v>6.95</v>
      </c>
      <c r="BE17" s="76">
        <v>4.87</v>
      </c>
      <c r="BF17" s="76">
        <v>7.3</v>
      </c>
      <c r="BG17" s="76">
        <v>13.44</v>
      </c>
      <c r="BH17" s="76">
        <v>22.6</v>
      </c>
    </row>
    <row r="18" spans="1:60" x14ac:dyDescent="0.2">
      <c r="A18" s="71">
        <v>15</v>
      </c>
      <c r="B18" s="72">
        <v>68.5</v>
      </c>
      <c r="C18" s="73">
        <v>73.599999999999994</v>
      </c>
      <c r="D18" s="78">
        <v>50.9</v>
      </c>
      <c r="E18" s="78">
        <v>54.7</v>
      </c>
      <c r="F18" s="78">
        <v>55.3</v>
      </c>
      <c r="G18" s="78">
        <v>59.3</v>
      </c>
      <c r="H18" s="78">
        <v>67.8</v>
      </c>
      <c r="I18" s="78">
        <v>71.8</v>
      </c>
      <c r="J18" s="78">
        <v>79.3</v>
      </c>
      <c r="K18" s="78">
        <v>83.3</v>
      </c>
      <c r="L18" s="78">
        <v>79.099999999999994</v>
      </c>
      <c r="M18" s="78">
        <v>85</v>
      </c>
      <c r="N18" s="78">
        <v>54.9</v>
      </c>
      <c r="O18" s="73">
        <v>59</v>
      </c>
      <c r="P18" s="73">
        <v>125.5</v>
      </c>
      <c r="Q18" s="73">
        <v>133.19999999999999</v>
      </c>
      <c r="R18" s="73">
        <v>0</v>
      </c>
      <c r="S18" s="73">
        <v>0</v>
      </c>
      <c r="T18" s="73">
        <v>109.9</v>
      </c>
      <c r="U18" s="73">
        <v>116.5</v>
      </c>
      <c r="V18" s="73">
        <v>99.5</v>
      </c>
      <c r="W18" s="73">
        <v>165.3</v>
      </c>
      <c r="X18" s="73">
        <v>91.2</v>
      </c>
      <c r="Y18" s="73">
        <v>96.4</v>
      </c>
      <c r="Z18" s="73">
        <v>0</v>
      </c>
      <c r="AA18" s="73">
        <v>0</v>
      </c>
      <c r="AB18" s="74">
        <v>67.16</v>
      </c>
      <c r="AC18" s="75">
        <v>0.75</v>
      </c>
      <c r="AD18" s="76">
        <v>0.05</v>
      </c>
      <c r="AE18" s="76">
        <v>4.3</v>
      </c>
      <c r="AF18" s="76">
        <v>1.6</v>
      </c>
      <c r="AG18" s="76">
        <v>4.87</v>
      </c>
      <c r="AH18" s="76">
        <v>6.95</v>
      </c>
      <c r="AI18" s="76">
        <v>0.69</v>
      </c>
      <c r="AJ18" s="76">
        <v>5.31</v>
      </c>
      <c r="AK18" s="76">
        <v>12.63</v>
      </c>
      <c r="AL18" s="76">
        <v>15.65</v>
      </c>
      <c r="AM18" s="76">
        <v>1.79</v>
      </c>
      <c r="AN18" s="77">
        <v>0.34</v>
      </c>
      <c r="AO18" s="77">
        <v>0.32500000000000001</v>
      </c>
      <c r="AP18" s="77">
        <v>0.24399999999999999</v>
      </c>
      <c r="AQ18" s="77">
        <v>0.1</v>
      </c>
      <c r="AR18" s="77">
        <v>2.5000000000000001E-2</v>
      </c>
      <c r="AS18" s="77">
        <v>1E-3</v>
      </c>
      <c r="AT18" s="77">
        <v>1E-3</v>
      </c>
      <c r="AU18" s="77">
        <v>1E-3</v>
      </c>
      <c r="AV18" s="77">
        <v>1.0999999999999999E-2</v>
      </c>
      <c r="AW18" s="76">
        <v>0.33100000000000002</v>
      </c>
      <c r="AX18" s="76">
        <v>0.26200000000000001</v>
      </c>
      <c r="AY18" s="76">
        <v>0.17199999999999999</v>
      </c>
      <c r="AZ18" s="76">
        <v>0.113</v>
      </c>
      <c r="BA18" s="76">
        <v>8.8999999999999996E-2</v>
      </c>
      <c r="BB18" s="76">
        <v>6.6000000000000003E-2</v>
      </c>
      <c r="BC18" s="76">
        <v>5.2999999999999999E-2</v>
      </c>
      <c r="BD18" s="76">
        <v>6.95</v>
      </c>
      <c r="BE18" s="76">
        <v>4.87</v>
      </c>
      <c r="BF18" s="76">
        <v>7.3</v>
      </c>
      <c r="BG18" s="76">
        <v>13.44</v>
      </c>
      <c r="BH18" s="76">
        <v>22.6</v>
      </c>
    </row>
    <row r="19" spans="1:60" x14ac:dyDescent="0.2">
      <c r="A19" s="71">
        <v>16</v>
      </c>
      <c r="B19" s="72">
        <v>68.5</v>
      </c>
      <c r="C19" s="73">
        <v>73.599999999999994</v>
      </c>
      <c r="D19" s="78">
        <v>50.9</v>
      </c>
      <c r="E19" s="78">
        <v>54.7</v>
      </c>
      <c r="F19" s="78">
        <v>55.3</v>
      </c>
      <c r="G19" s="78">
        <v>59.3</v>
      </c>
      <c r="H19" s="78">
        <v>67.8</v>
      </c>
      <c r="I19" s="78">
        <v>71.8</v>
      </c>
      <c r="J19" s="78">
        <v>79.3</v>
      </c>
      <c r="K19" s="78">
        <v>83.3</v>
      </c>
      <c r="L19" s="78">
        <v>79.099999999999994</v>
      </c>
      <c r="M19" s="78">
        <v>85</v>
      </c>
      <c r="N19" s="78">
        <v>54.9</v>
      </c>
      <c r="O19" s="73">
        <v>59</v>
      </c>
      <c r="P19" s="73">
        <v>125.5</v>
      </c>
      <c r="Q19" s="73">
        <v>133.19999999999999</v>
      </c>
      <c r="R19" s="73">
        <v>0</v>
      </c>
      <c r="S19" s="73">
        <v>0</v>
      </c>
      <c r="T19" s="73">
        <v>109.9</v>
      </c>
      <c r="U19" s="73">
        <v>116.5</v>
      </c>
      <c r="V19" s="73">
        <v>99.5</v>
      </c>
      <c r="W19" s="73">
        <v>165.3</v>
      </c>
      <c r="X19" s="73">
        <v>91.2</v>
      </c>
      <c r="Y19" s="73">
        <v>96.4</v>
      </c>
      <c r="Z19" s="73">
        <v>0</v>
      </c>
      <c r="AA19" s="73">
        <v>0</v>
      </c>
      <c r="AB19" s="74">
        <v>75.709999999999994</v>
      </c>
      <c r="AC19" s="75">
        <v>0.75</v>
      </c>
      <c r="AD19" s="76">
        <v>0.05</v>
      </c>
      <c r="AE19" s="76">
        <v>4.3</v>
      </c>
      <c r="AF19" s="76">
        <v>1.6</v>
      </c>
      <c r="AG19" s="76">
        <v>4.87</v>
      </c>
      <c r="AH19" s="76">
        <v>6.95</v>
      </c>
      <c r="AI19" s="76">
        <v>0.69</v>
      </c>
      <c r="AJ19" s="76">
        <v>5.31</v>
      </c>
      <c r="AK19" s="76">
        <v>12.63</v>
      </c>
      <c r="AL19" s="76">
        <v>15.65</v>
      </c>
      <c r="AM19" s="76">
        <v>1.79</v>
      </c>
      <c r="AN19" s="77">
        <v>0.32500000000000001</v>
      </c>
      <c r="AO19" s="77">
        <v>0.311</v>
      </c>
      <c r="AP19" s="77">
        <v>0.23499999999999999</v>
      </c>
      <c r="AQ19" s="77">
        <v>0.11700000000000001</v>
      </c>
      <c r="AR19" s="77">
        <v>4.4999999999999998E-2</v>
      </c>
      <c r="AS19" s="77">
        <v>6.0000000000000001E-3</v>
      </c>
      <c r="AT19" s="77">
        <v>6.0000000000000001E-3</v>
      </c>
      <c r="AU19" s="77">
        <v>6.0000000000000001E-3</v>
      </c>
      <c r="AV19" s="77">
        <v>1.4E-2</v>
      </c>
      <c r="AW19" s="76">
        <v>0.33100000000000002</v>
      </c>
      <c r="AX19" s="76">
        <v>0.26200000000000001</v>
      </c>
      <c r="AY19" s="76">
        <v>0.17199999999999999</v>
      </c>
      <c r="AZ19" s="76">
        <v>0.113</v>
      </c>
      <c r="BA19" s="76">
        <v>8.8999999999999996E-2</v>
      </c>
      <c r="BB19" s="76">
        <v>6.6000000000000003E-2</v>
      </c>
      <c r="BC19" s="76">
        <v>5.2999999999999999E-2</v>
      </c>
      <c r="BD19" s="76">
        <v>6.95</v>
      </c>
      <c r="BE19" s="76">
        <v>4.87</v>
      </c>
      <c r="BF19" s="76">
        <v>7.3</v>
      </c>
      <c r="BG19" s="76">
        <v>13.44</v>
      </c>
      <c r="BH19" s="76">
        <v>22.6</v>
      </c>
    </row>
    <row r="20" spans="1:60" x14ac:dyDescent="0.2">
      <c r="A20" s="71">
        <v>17</v>
      </c>
      <c r="B20" s="72">
        <v>68.5</v>
      </c>
      <c r="C20" s="73">
        <v>73.599999999999994</v>
      </c>
      <c r="D20" s="78">
        <v>50.9</v>
      </c>
      <c r="E20" s="78">
        <v>54.7</v>
      </c>
      <c r="F20" s="78">
        <v>55.3</v>
      </c>
      <c r="G20" s="78">
        <v>59.3</v>
      </c>
      <c r="H20" s="78">
        <v>67.8</v>
      </c>
      <c r="I20" s="78">
        <v>71.8</v>
      </c>
      <c r="J20" s="78">
        <v>79.3</v>
      </c>
      <c r="K20" s="78">
        <v>83.3</v>
      </c>
      <c r="L20" s="78">
        <v>79.099999999999994</v>
      </c>
      <c r="M20" s="78">
        <v>85</v>
      </c>
      <c r="N20" s="78">
        <v>54.9</v>
      </c>
      <c r="O20" s="73">
        <v>59</v>
      </c>
      <c r="P20" s="73">
        <v>125.5</v>
      </c>
      <c r="Q20" s="73">
        <v>133.19999999999999</v>
      </c>
      <c r="R20" s="73">
        <v>0</v>
      </c>
      <c r="S20" s="73">
        <v>0</v>
      </c>
      <c r="T20" s="73">
        <v>109.9</v>
      </c>
      <c r="U20" s="73">
        <v>116.5</v>
      </c>
      <c r="V20" s="73">
        <v>99.5</v>
      </c>
      <c r="W20" s="73">
        <v>165.3</v>
      </c>
      <c r="X20" s="73">
        <v>91.2</v>
      </c>
      <c r="Y20" s="73">
        <v>96.4</v>
      </c>
      <c r="Z20" s="73">
        <v>0</v>
      </c>
      <c r="AA20" s="73">
        <v>0</v>
      </c>
      <c r="AB20" s="74">
        <v>75.709999999999994</v>
      </c>
      <c r="AC20" s="75">
        <v>0.75</v>
      </c>
      <c r="AD20" s="76">
        <v>0.05</v>
      </c>
      <c r="AE20" s="76">
        <v>4.3</v>
      </c>
      <c r="AF20" s="76">
        <v>1.6</v>
      </c>
      <c r="AG20" s="76">
        <v>4.87</v>
      </c>
      <c r="AH20" s="76">
        <v>6.95</v>
      </c>
      <c r="AI20" s="76">
        <v>0.69</v>
      </c>
      <c r="AJ20" s="76">
        <v>5.31</v>
      </c>
      <c r="AK20" s="76">
        <v>12.63</v>
      </c>
      <c r="AL20" s="76">
        <v>15.65</v>
      </c>
      <c r="AM20" s="76">
        <v>1.79</v>
      </c>
      <c r="AN20" s="77">
        <v>0.32500000000000001</v>
      </c>
      <c r="AO20" s="77">
        <v>0.311</v>
      </c>
      <c r="AP20" s="77">
        <v>0.23499999999999999</v>
      </c>
      <c r="AQ20" s="77">
        <v>0.11700000000000001</v>
      </c>
      <c r="AR20" s="77">
        <v>4.4999999999999998E-2</v>
      </c>
      <c r="AS20" s="77">
        <v>6.0000000000000001E-3</v>
      </c>
      <c r="AT20" s="77">
        <v>6.0000000000000001E-3</v>
      </c>
      <c r="AU20" s="77">
        <v>6.0000000000000001E-3</v>
      </c>
      <c r="AV20" s="77">
        <v>1.4E-2</v>
      </c>
      <c r="AW20" s="76">
        <v>0.33100000000000002</v>
      </c>
      <c r="AX20" s="76">
        <v>0.26200000000000001</v>
      </c>
      <c r="AY20" s="76">
        <v>0.17199999999999999</v>
      </c>
      <c r="AZ20" s="76">
        <v>0.113</v>
      </c>
      <c r="BA20" s="76">
        <v>8.8999999999999996E-2</v>
      </c>
      <c r="BB20" s="76">
        <v>6.6000000000000003E-2</v>
      </c>
      <c r="BC20" s="76">
        <v>5.2999999999999999E-2</v>
      </c>
      <c r="BD20" s="76">
        <v>6.95</v>
      </c>
      <c r="BE20" s="76">
        <v>4.87</v>
      </c>
      <c r="BF20" s="76">
        <v>7.3</v>
      </c>
      <c r="BG20" s="76">
        <v>13.44</v>
      </c>
      <c r="BH20" s="76">
        <v>22.6</v>
      </c>
    </row>
    <row r="21" spans="1:60" x14ac:dyDescent="0.2">
      <c r="A21" s="71">
        <v>18</v>
      </c>
      <c r="B21" s="72">
        <v>68.5</v>
      </c>
      <c r="C21" s="73">
        <v>73.599999999999994</v>
      </c>
      <c r="D21" s="78">
        <v>50.9</v>
      </c>
      <c r="E21" s="78">
        <v>54.7</v>
      </c>
      <c r="F21" s="78">
        <v>55.3</v>
      </c>
      <c r="G21" s="78">
        <v>59.3</v>
      </c>
      <c r="H21" s="78">
        <v>67.8</v>
      </c>
      <c r="I21" s="78">
        <v>71.8</v>
      </c>
      <c r="J21" s="78">
        <v>79.3</v>
      </c>
      <c r="K21" s="78">
        <v>83.3</v>
      </c>
      <c r="L21" s="78">
        <v>79.099999999999994</v>
      </c>
      <c r="M21" s="78">
        <v>85</v>
      </c>
      <c r="N21" s="78">
        <v>54.9</v>
      </c>
      <c r="O21" s="73">
        <v>59</v>
      </c>
      <c r="P21" s="73">
        <v>125.5</v>
      </c>
      <c r="Q21" s="73">
        <v>133.19999999999999</v>
      </c>
      <c r="R21" s="73">
        <v>0</v>
      </c>
      <c r="S21" s="73">
        <v>0</v>
      </c>
      <c r="T21" s="73">
        <v>109.9</v>
      </c>
      <c r="U21" s="73">
        <v>116.5</v>
      </c>
      <c r="V21" s="73">
        <v>99.5</v>
      </c>
      <c r="W21" s="73">
        <v>165.3</v>
      </c>
      <c r="X21" s="73">
        <v>91.2</v>
      </c>
      <c r="Y21" s="73">
        <v>96.4</v>
      </c>
      <c r="Z21" s="73">
        <v>0</v>
      </c>
      <c r="AA21" s="73">
        <v>0</v>
      </c>
      <c r="AB21" s="74">
        <v>75.709999999999994</v>
      </c>
      <c r="AC21" s="75">
        <v>0.75</v>
      </c>
      <c r="AD21" s="76">
        <v>0.05</v>
      </c>
      <c r="AE21" s="76">
        <v>4.3</v>
      </c>
      <c r="AF21" s="76">
        <v>1.6</v>
      </c>
      <c r="AG21" s="76">
        <v>4.87</v>
      </c>
      <c r="AH21" s="76">
        <v>6.95</v>
      </c>
      <c r="AI21" s="76">
        <v>0.69</v>
      </c>
      <c r="AJ21" s="76">
        <v>5.31</v>
      </c>
      <c r="AK21" s="76">
        <v>12.63</v>
      </c>
      <c r="AL21" s="76">
        <v>15.65</v>
      </c>
      <c r="AM21" s="76">
        <v>1.79</v>
      </c>
      <c r="AN21" s="77">
        <v>0.32500000000000001</v>
      </c>
      <c r="AO21" s="77">
        <v>0.311</v>
      </c>
      <c r="AP21" s="77">
        <v>0.23499999999999999</v>
      </c>
      <c r="AQ21" s="77">
        <v>0.11700000000000001</v>
      </c>
      <c r="AR21" s="77">
        <v>4.4999999999999998E-2</v>
      </c>
      <c r="AS21" s="77">
        <v>6.0000000000000001E-3</v>
      </c>
      <c r="AT21" s="77">
        <v>6.0000000000000001E-3</v>
      </c>
      <c r="AU21" s="77">
        <v>6.0000000000000001E-3</v>
      </c>
      <c r="AV21" s="77">
        <v>1.4E-2</v>
      </c>
      <c r="AW21" s="76">
        <v>0.33100000000000002</v>
      </c>
      <c r="AX21" s="76">
        <v>0.26200000000000001</v>
      </c>
      <c r="AY21" s="76">
        <v>0.17199999999999999</v>
      </c>
      <c r="AZ21" s="76">
        <v>0.113</v>
      </c>
      <c r="BA21" s="76">
        <v>8.8999999999999996E-2</v>
      </c>
      <c r="BB21" s="76">
        <v>6.6000000000000003E-2</v>
      </c>
      <c r="BC21" s="76">
        <v>5.2999999999999999E-2</v>
      </c>
      <c r="BD21" s="76">
        <v>6.95</v>
      </c>
      <c r="BE21" s="76">
        <v>4.87</v>
      </c>
      <c r="BF21" s="76">
        <v>7.3</v>
      </c>
      <c r="BG21" s="76">
        <v>13.44</v>
      </c>
      <c r="BH21" s="76">
        <v>22.6</v>
      </c>
    </row>
    <row r="22" spans="1:60" x14ac:dyDescent="0.2">
      <c r="A22" s="71">
        <v>19</v>
      </c>
      <c r="B22" s="72">
        <v>250.9</v>
      </c>
      <c r="C22" s="73">
        <v>269.7</v>
      </c>
      <c r="D22" s="43">
        <v>158.9</v>
      </c>
      <c r="E22" s="43">
        <v>170.8</v>
      </c>
      <c r="F22" s="43">
        <v>171.2</v>
      </c>
      <c r="G22" s="43">
        <v>183.9</v>
      </c>
      <c r="H22" s="43">
        <v>204.5</v>
      </c>
      <c r="I22" s="43">
        <v>217.2</v>
      </c>
      <c r="J22" s="43">
        <v>235.3</v>
      </c>
      <c r="K22" s="43">
        <v>248</v>
      </c>
      <c r="L22" s="43">
        <v>284.60000000000002</v>
      </c>
      <c r="M22" s="43">
        <v>340</v>
      </c>
      <c r="N22" s="43">
        <v>175.6</v>
      </c>
      <c r="O22" s="44">
        <v>188.8</v>
      </c>
      <c r="P22" s="73">
        <v>191.6</v>
      </c>
      <c r="Q22" s="73">
        <v>201.7</v>
      </c>
      <c r="R22" s="73">
        <v>185.6</v>
      </c>
      <c r="S22" s="73">
        <v>195.2</v>
      </c>
      <c r="T22" s="73">
        <v>171.4</v>
      </c>
      <c r="U22" s="73">
        <v>180</v>
      </c>
      <c r="V22" s="73">
        <v>157.80000000000001</v>
      </c>
      <c r="W22" s="73">
        <v>165.4</v>
      </c>
      <c r="X22" s="73">
        <v>147</v>
      </c>
      <c r="Y22" s="73">
        <v>153.80000000000001</v>
      </c>
      <c r="Z22" s="73">
        <v>141.5</v>
      </c>
      <c r="AA22" s="73">
        <v>147.9</v>
      </c>
      <c r="AB22" s="74">
        <v>75.709999999999994</v>
      </c>
      <c r="AC22" s="75">
        <v>0.75</v>
      </c>
      <c r="AD22" s="76">
        <v>0.05</v>
      </c>
      <c r="AE22" s="76">
        <v>4.3</v>
      </c>
      <c r="AF22" s="76">
        <v>1.6</v>
      </c>
      <c r="AG22" s="76">
        <v>4.87</v>
      </c>
      <c r="AH22" s="76">
        <v>6.95</v>
      </c>
      <c r="AI22" s="76">
        <v>0.69</v>
      </c>
      <c r="AJ22" s="76">
        <v>5.31</v>
      </c>
      <c r="AK22" s="76">
        <v>12.63</v>
      </c>
      <c r="AL22" s="76">
        <v>15.65</v>
      </c>
      <c r="AM22" s="76">
        <v>1.79</v>
      </c>
      <c r="AN22" s="77">
        <v>0.32500000000000001</v>
      </c>
      <c r="AO22" s="77">
        <v>0.311</v>
      </c>
      <c r="AP22" s="77">
        <v>0.23499999999999999</v>
      </c>
      <c r="AQ22" s="77">
        <v>0.11700000000000001</v>
      </c>
      <c r="AR22" s="77">
        <v>4.4999999999999998E-2</v>
      </c>
      <c r="AS22" s="77">
        <v>6.0000000000000001E-3</v>
      </c>
      <c r="AT22" s="77">
        <v>6.0000000000000001E-3</v>
      </c>
      <c r="AU22" s="77">
        <v>6.0000000000000001E-3</v>
      </c>
      <c r="AV22" s="77">
        <v>1.4E-2</v>
      </c>
      <c r="AW22" s="76">
        <v>0.33100000000000002</v>
      </c>
      <c r="AX22" s="76">
        <v>0.26200000000000001</v>
      </c>
      <c r="AY22" s="76">
        <v>0.17199999999999999</v>
      </c>
      <c r="AZ22" s="76">
        <v>0.113</v>
      </c>
      <c r="BA22" s="76">
        <v>8.8999999999999996E-2</v>
      </c>
      <c r="BB22" s="76">
        <v>6.6000000000000003E-2</v>
      </c>
      <c r="BC22" s="76">
        <v>5.2999999999999999E-2</v>
      </c>
      <c r="BD22" s="76">
        <v>6.95</v>
      </c>
      <c r="BE22" s="76">
        <v>4.87</v>
      </c>
      <c r="BF22" s="76">
        <v>7.3</v>
      </c>
      <c r="BG22" s="76">
        <v>13.44</v>
      </c>
      <c r="BH22" s="76">
        <v>22.6</v>
      </c>
    </row>
    <row r="23" spans="1:60" x14ac:dyDescent="0.2">
      <c r="A23" s="71">
        <v>20</v>
      </c>
      <c r="B23" s="72">
        <v>250.9</v>
      </c>
      <c r="C23" s="73">
        <v>269.7</v>
      </c>
      <c r="D23" s="78">
        <v>158.9</v>
      </c>
      <c r="E23" s="78">
        <v>170.8</v>
      </c>
      <c r="F23" s="78">
        <v>171.2</v>
      </c>
      <c r="G23" s="78">
        <v>183.9</v>
      </c>
      <c r="H23" s="78">
        <v>204.5</v>
      </c>
      <c r="I23" s="78">
        <v>217.2</v>
      </c>
      <c r="J23" s="78">
        <v>235.3</v>
      </c>
      <c r="K23" s="78">
        <v>248</v>
      </c>
      <c r="L23" s="78">
        <v>284.60000000000002</v>
      </c>
      <c r="M23" s="78">
        <v>340</v>
      </c>
      <c r="N23" s="78">
        <v>175.6</v>
      </c>
      <c r="O23" s="73">
        <v>188.8</v>
      </c>
      <c r="P23" s="73">
        <v>191.6</v>
      </c>
      <c r="Q23" s="73">
        <v>201.7</v>
      </c>
      <c r="R23" s="73">
        <v>185.6</v>
      </c>
      <c r="S23" s="73">
        <v>195.2</v>
      </c>
      <c r="T23" s="73">
        <v>171.4</v>
      </c>
      <c r="U23" s="73">
        <v>180</v>
      </c>
      <c r="V23" s="73">
        <v>157.80000000000001</v>
      </c>
      <c r="W23" s="73">
        <v>165.4</v>
      </c>
      <c r="X23" s="73">
        <v>147</v>
      </c>
      <c r="Y23" s="73">
        <v>153.80000000000001</v>
      </c>
      <c r="Z23" s="73">
        <v>141.5</v>
      </c>
      <c r="AA23" s="73">
        <v>147.9</v>
      </c>
      <c r="AB23" s="74">
        <v>75.709999999999994</v>
      </c>
      <c r="AC23" s="75">
        <v>0.75</v>
      </c>
      <c r="AD23" s="76">
        <v>0.05</v>
      </c>
      <c r="AE23" s="76">
        <v>4.3</v>
      </c>
      <c r="AF23" s="76">
        <v>1.6</v>
      </c>
      <c r="AG23" s="76">
        <v>4.87</v>
      </c>
      <c r="AH23" s="76">
        <v>6.95</v>
      </c>
      <c r="AI23" s="76">
        <v>0.69</v>
      </c>
      <c r="AJ23" s="76">
        <v>5.31</v>
      </c>
      <c r="AK23" s="76">
        <v>12.63</v>
      </c>
      <c r="AL23" s="76">
        <v>15.65</v>
      </c>
      <c r="AM23" s="76">
        <v>1.79</v>
      </c>
      <c r="AN23" s="77">
        <v>0.32500000000000001</v>
      </c>
      <c r="AO23" s="77">
        <v>0.311</v>
      </c>
      <c r="AP23" s="77">
        <v>0.23499999999999999</v>
      </c>
      <c r="AQ23" s="77">
        <v>0.11700000000000001</v>
      </c>
      <c r="AR23" s="77">
        <v>4.4999999999999998E-2</v>
      </c>
      <c r="AS23" s="77">
        <v>6.0000000000000001E-3</v>
      </c>
      <c r="AT23" s="77">
        <v>6.0000000000000001E-3</v>
      </c>
      <c r="AU23" s="77">
        <v>6.0000000000000001E-3</v>
      </c>
      <c r="AV23" s="77">
        <v>1.4E-2</v>
      </c>
      <c r="AW23" s="76">
        <v>0.33100000000000002</v>
      </c>
      <c r="AX23" s="76">
        <v>0.26200000000000001</v>
      </c>
      <c r="AY23" s="76">
        <v>0.17199999999999999</v>
      </c>
      <c r="AZ23" s="76">
        <v>0.113</v>
      </c>
      <c r="BA23" s="76">
        <v>8.8999999999999996E-2</v>
      </c>
      <c r="BB23" s="76">
        <v>6.6000000000000003E-2</v>
      </c>
      <c r="BC23" s="76">
        <v>5.2999999999999999E-2</v>
      </c>
      <c r="BD23" s="76">
        <v>6.95</v>
      </c>
      <c r="BE23" s="76">
        <v>4.87</v>
      </c>
      <c r="BF23" s="76">
        <v>7.3</v>
      </c>
      <c r="BG23" s="76">
        <v>13.44</v>
      </c>
      <c r="BH23" s="76">
        <v>22.6</v>
      </c>
    </row>
    <row r="24" spans="1:60" x14ac:dyDescent="0.2">
      <c r="A24" s="71">
        <v>21</v>
      </c>
      <c r="B24" s="72">
        <v>250.9</v>
      </c>
      <c r="C24" s="73">
        <v>269.7</v>
      </c>
      <c r="D24" s="78">
        <v>158.9</v>
      </c>
      <c r="E24" s="78">
        <v>170.8</v>
      </c>
      <c r="F24" s="78">
        <v>171.2</v>
      </c>
      <c r="G24" s="78">
        <v>183.9</v>
      </c>
      <c r="H24" s="78">
        <v>204.5</v>
      </c>
      <c r="I24" s="78">
        <v>217.2</v>
      </c>
      <c r="J24" s="78">
        <v>235.3</v>
      </c>
      <c r="K24" s="78">
        <v>248</v>
      </c>
      <c r="L24" s="78">
        <v>284.60000000000002</v>
      </c>
      <c r="M24" s="78">
        <v>340</v>
      </c>
      <c r="N24" s="78">
        <v>175.6</v>
      </c>
      <c r="O24" s="73">
        <v>188.8</v>
      </c>
      <c r="P24" s="73">
        <v>191.6</v>
      </c>
      <c r="Q24" s="73">
        <v>201.7</v>
      </c>
      <c r="R24" s="73">
        <v>185.6</v>
      </c>
      <c r="S24" s="73">
        <v>195.2</v>
      </c>
      <c r="T24" s="73">
        <v>171.4</v>
      </c>
      <c r="U24" s="73">
        <v>180</v>
      </c>
      <c r="V24" s="73">
        <v>157.80000000000001</v>
      </c>
      <c r="W24" s="73">
        <v>165.4</v>
      </c>
      <c r="X24" s="73">
        <v>147</v>
      </c>
      <c r="Y24" s="73">
        <v>153.80000000000001</v>
      </c>
      <c r="Z24" s="73">
        <v>141.5</v>
      </c>
      <c r="AA24" s="73">
        <v>147.9</v>
      </c>
      <c r="AB24" s="74">
        <v>59.82</v>
      </c>
      <c r="AC24" s="75">
        <v>0.75</v>
      </c>
      <c r="AD24" s="76">
        <v>0.14799999999999999</v>
      </c>
      <c r="AE24" s="76">
        <v>7.5</v>
      </c>
      <c r="AF24" s="76">
        <v>4.2</v>
      </c>
      <c r="AG24" s="76">
        <v>14.43</v>
      </c>
      <c r="AH24" s="76">
        <v>21.44</v>
      </c>
      <c r="AI24" s="76">
        <v>4.7</v>
      </c>
      <c r="AJ24" s="76">
        <v>8.7100000000000009</v>
      </c>
      <c r="AK24" s="76">
        <v>18.100000000000001</v>
      </c>
      <c r="AL24" s="76">
        <v>19.7</v>
      </c>
      <c r="AM24" s="76">
        <v>11.63</v>
      </c>
      <c r="AN24" s="77">
        <v>0.60099999999999998</v>
      </c>
      <c r="AO24" s="77">
        <v>0.56000000000000005</v>
      </c>
      <c r="AP24" s="77">
        <v>0.376</v>
      </c>
      <c r="AQ24" s="77">
        <v>0.214</v>
      </c>
      <c r="AR24" s="77">
        <v>6.3E-2</v>
      </c>
      <c r="AS24" s="77">
        <v>3.1E-2</v>
      </c>
      <c r="AT24" s="77">
        <v>5.8999999999999997E-2</v>
      </c>
      <c r="AU24" s="77">
        <v>5.7000000000000002E-2</v>
      </c>
      <c r="AV24" s="77">
        <v>0.40400000000000003</v>
      </c>
      <c r="AW24" s="76">
        <v>0.33100000000000002</v>
      </c>
      <c r="AX24" s="76">
        <v>0.26200000000000001</v>
      </c>
      <c r="AY24" s="76">
        <v>0.17199999999999999</v>
      </c>
      <c r="AZ24" s="76">
        <v>0.113</v>
      </c>
      <c r="BA24" s="76">
        <v>8.8999999999999996E-2</v>
      </c>
      <c r="BB24" s="76">
        <v>6.6000000000000003E-2</v>
      </c>
      <c r="BC24" s="76">
        <v>5.2999999999999999E-2</v>
      </c>
      <c r="BD24" s="76">
        <v>35.020000000000003</v>
      </c>
      <c r="BE24" s="76">
        <v>23.32</v>
      </c>
      <c r="BF24" s="76">
        <v>7.3</v>
      </c>
      <c r="BG24" s="76">
        <v>14.88</v>
      </c>
      <c r="BH24" s="76">
        <v>31.11</v>
      </c>
    </row>
    <row r="25" spans="1:60" x14ac:dyDescent="0.2">
      <c r="A25" s="71">
        <v>22</v>
      </c>
      <c r="B25" s="72">
        <v>250.9</v>
      </c>
      <c r="C25" s="73">
        <v>269.7</v>
      </c>
      <c r="D25" s="78">
        <v>158.9</v>
      </c>
      <c r="E25" s="78">
        <v>170.8</v>
      </c>
      <c r="F25" s="78">
        <v>171.2</v>
      </c>
      <c r="G25" s="78">
        <v>183.9</v>
      </c>
      <c r="H25" s="78">
        <v>204.5</v>
      </c>
      <c r="I25" s="78">
        <v>217.2</v>
      </c>
      <c r="J25" s="78">
        <v>235.3</v>
      </c>
      <c r="K25" s="78">
        <v>248</v>
      </c>
      <c r="L25" s="78">
        <v>284.60000000000002</v>
      </c>
      <c r="M25" s="78">
        <v>340</v>
      </c>
      <c r="N25" s="78">
        <v>175.6</v>
      </c>
      <c r="O25" s="73">
        <v>188.8</v>
      </c>
      <c r="P25" s="73">
        <v>191.6</v>
      </c>
      <c r="Q25" s="73">
        <v>201.7</v>
      </c>
      <c r="R25" s="73">
        <v>185.6</v>
      </c>
      <c r="S25" s="73">
        <v>195.2</v>
      </c>
      <c r="T25" s="73">
        <v>171.4</v>
      </c>
      <c r="U25" s="73">
        <v>180</v>
      </c>
      <c r="V25" s="73">
        <v>157.80000000000001</v>
      </c>
      <c r="W25" s="73">
        <v>165.4</v>
      </c>
      <c r="X25" s="73">
        <v>147</v>
      </c>
      <c r="Y25" s="73">
        <v>153.80000000000001</v>
      </c>
      <c r="Z25" s="73">
        <v>141.5</v>
      </c>
      <c r="AA25" s="73">
        <v>147.9</v>
      </c>
      <c r="AB25" s="74">
        <v>61.08</v>
      </c>
      <c r="AC25" s="75">
        <v>0.75</v>
      </c>
      <c r="AD25" s="76">
        <v>0.152</v>
      </c>
      <c r="AE25" s="76">
        <v>7.5</v>
      </c>
      <c r="AF25" s="76">
        <v>4.2</v>
      </c>
      <c r="AG25" s="76">
        <v>14.43</v>
      </c>
      <c r="AH25" s="76">
        <v>21.44</v>
      </c>
      <c r="AI25" s="76">
        <v>4.7</v>
      </c>
      <c r="AJ25" s="76">
        <v>8.7100000000000009</v>
      </c>
      <c r="AK25" s="76">
        <v>18.100000000000001</v>
      </c>
      <c r="AL25" s="76">
        <v>19.7</v>
      </c>
      <c r="AM25" s="76">
        <v>11.63</v>
      </c>
      <c r="AN25" s="77">
        <v>0.625</v>
      </c>
      <c r="AO25" s="77">
        <v>0.58199999999999996</v>
      </c>
      <c r="AP25" s="77">
        <v>0.38900000000000001</v>
      </c>
      <c r="AQ25" s="77">
        <v>0.221</v>
      </c>
      <c r="AR25" s="77">
        <v>6.4000000000000001E-2</v>
      </c>
      <c r="AS25" s="77">
        <v>3.3000000000000002E-2</v>
      </c>
      <c r="AT25" s="77">
        <v>6.0999999999999999E-2</v>
      </c>
      <c r="AU25" s="77">
        <v>0.06</v>
      </c>
      <c r="AV25" s="77">
        <v>0.42899999999999999</v>
      </c>
      <c r="AW25" s="76">
        <v>0.34300000000000003</v>
      </c>
      <c r="AX25" s="76">
        <v>0.27100000000000002</v>
      </c>
      <c r="AY25" s="76">
        <v>0.17799999999999999</v>
      </c>
      <c r="AZ25" s="76">
        <v>0.11700000000000001</v>
      </c>
      <c r="BA25" s="76">
        <v>9.2999999999999999E-2</v>
      </c>
      <c r="BB25" s="76">
        <v>6.9000000000000006E-2</v>
      </c>
      <c r="BC25" s="76">
        <v>5.5E-2</v>
      </c>
      <c r="BD25" s="76">
        <v>35.51</v>
      </c>
      <c r="BE25" s="76">
        <v>23.64</v>
      </c>
      <c r="BF25" s="76">
        <v>7.3</v>
      </c>
      <c r="BG25" s="76">
        <v>14.88</v>
      </c>
      <c r="BH25" s="76">
        <v>31.11</v>
      </c>
    </row>
    <row r="26" spans="1:60" x14ac:dyDescent="0.2">
      <c r="A26" s="71">
        <v>23</v>
      </c>
      <c r="B26" s="72">
        <v>250.9</v>
      </c>
      <c r="C26" s="73">
        <v>269.7</v>
      </c>
      <c r="D26" s="78">
        <v>158.9</v>
      </c>
      <c r="E26" s="78">
        <v>170.8</v>
      </c>
      <c r="F26" s="78">
        <v>171.2</v>
      </c>
      <c r="G26" s="78">
        <v>183.9</v>
      </c>
      <c r="H26" s="78">
        <v>204.5</v>
      </c>
      <c r="I26" s="78">
        <v>217.2</v>
      </c>
      <c r="J26" s="78">
        <v>235.3</v>
      </c>
      <c r="K26" s="78">
        <v>248</v>
      </c>
      <c r="L26" s="78">
        <v>284.60000000000002</v>
      </c>
      <c r="M26" s="78">
        <v>340</v>
      </c>
      <c r="N26" s="78">
        <v>175.6</v>
      </c>
      <c r="O26" s="73">
        <v>188.8</v>
      </c>
      <c r="P26" s="73">
        <v>191.6</v>
      </c>
      <c r="Q26" s="73">
        <v>201.7</v>
      </c>
      <c r="R26" s="73">
        <v>185.6</v>
      </c>
      <c r="S26" s="73">
        <v>195.2</v>
      </c>
      <c r="T26" s="73">
        <v>171.4</v>
      </c>
      <c r="U26" s="73">
        <v>180</v>
      </c>
      <c r="V26" s="73">
        <v>157.80000000000001</v>
      </c>
      <c r="W26" s="73">
        <v>165.4</v>
      </c>
      <c r="X26" s="73">
        <v>147</v>
      </c>
      <c r="Y26" s="73">
        <v>153.80000000000001</v>
      </c>
      <c r="Z26" s="73">
        <v>141.5</v>
      </c>
      <c r="AA26" s="73">
        <v>147.9</v>
      </c>
      <c r="AB26" s="74">
        <v>62.35</v>
      </c>
      <c r="AC26" s="75">
        <v>0.75</v>
      </c>
      <c r="AD26" s="76">
        <v>0.157</v>
      </c>
      <c r="AE26" s="76">
        <v>7.5</v>
      </c>
      <c r="AF26" s="76">
        <v>4.2</v>
      </c>
      <c r="AG26" s="76">
        <v>14.43</v>
      </c>
      <c r="AH26" s="76">
        <v>21.44</v>
      </c>
      <c r="AI26" s="76">
        <v>4.7</v>
      </c>
      <c r="AJ26" s="76">
        <v>8.7100000000000009</v>
      </c>
      <c r="AK26" s="76">
        <v>18.100000000000001</v>
      </c>
      <c r="AL26" s="76">
        <v>19.7</v>
      </c>
      <c r="AM26" s="76">
        <v>11.63</v>
      </c>
      <c r="AN26" s="77">
        <v>0.65200000000000002</v>
      </c>
      <c r="AO26" s="77">
        <v>0.60799999999999998</v>
      </c>
      <c r="AP26" s="77">
        <v>0.40500000000000003</v>
      </c>
      <c r="AQ26" s="77">
        <v>0.22900000000000001</v>
      </c>
      <c r="AR26" s="77">
        <v>6.5000000000000002E-2</v>
      </c>
      <c r="AS26" s="77">
        <v>3.4000000000000002E-2</v>
      </c>
      <c r="AT26" s="77">
        <v>6.4000000000000001E-2</v>
      </c>
      <c r="AU26" s="77">
        <v>6.2E-2</v>
      </c>
      <c r="AV26" s="77">
        <v>0.45500000000000002</v>
      </c>
      <c r="AW26" s="76">
        <v>0.35499999999999998</v>
      </c>
      <c r="AX26" s="76">
        <v>0.28100000000000003</v>
      </c>
      <c r="AY26" s="76">
        <v>0.185</v>
      </c>
      <c r="AZ26" s="76">
        <v>0.122</v>
      </c>
      <c r="BA26" s="76">
        <v>9.7000000000000003E-2</v>
      </c>
      <c r="BB26" s="76">
        <v>7.1999999999999995E-2</v>
      </c>
      <c r="BC26" s="76">
        <v>5.7000000000000002E-2</v>
      </c>
      <c r="BD26" s="76">
        <v>36.020000000000003</v>
      </c>
      <c r="BE26" s="76">
        <v>23.97</v>
      </c>
      <c r="BF26" s="76">
        <v>7.3</v>
      </c>
      <c r="BG26" s="76">
        <v>14.88</v>
      </c>
      <c r="BH26" s="76">
        <v>31.11</v>
      </c>
    </row>
    <row r="27" spans="1:60" x14ac:dyDescent="0.2">
      <c r="A27" s="71">
        <v>24</v>
      </c>
      <c r="B27" s="72">
        <v>250.9</v>
      </c>
      <c r="C27" s="73">
        <v>269.7</v>
      </c>
      <c r="D27" s="78">
        <v>158.9</v>
      </c>
      <c r="E27" s="78">
        <v>170.8</v>
      </c>
      <c r="F27" s="78">
        <v>171.2</v>
      </c>
      <c r="G27" s="78">
        <v>183.9</v>
      </c>
      <c r="H27" s="78">
        <v>204.5</v>
      </c>
      <c r="I27" s="78">
        <v>217.2</v>
      </c>
      <c r="J27" s="78">
        <v>235.3</v>
      </c>
      <c r="K27" s="78">
        <v>248</v>
      </c>
      <c r="L27" s="78">
        <v>284.60000000000002</v>
      </c>
      <c r="M27" s="78">
        <v>340</v>
      </c>
      <c r="N27" s="78">
        <v>175.6</v>
      </c>
      <c r="O27" s="73">
        <v>188.8</v>
      </c>
      <c r="P27" s="73">
        <v>191.6</v>
      </c>
      <c r="Q27" s="73">
        <v>201.7</v>
      </c>
      <c r="R27" s="73">
        <v>185.6</v>
      </c>
      <c r="S27" s="73">
        <v>195.2</v>
      </c>
      <c r="T27" s="73">
        <v>171.4</v>
      </c>
      <c r="U27" s="73">
        <v>180</v>
      </c>
      <c r="V27" s="73">
        <v>157.80000000000001</v>
      </c>
      <c r="W27" s="73">
        <v>165.4</v>
      </c>
      <c r="X27" s="73">
        <v>147</v>
      </c>
      <c r="Y27" s="73">
        <v>153.80000000000001</v>
      </c>
      <c r="Z27" s="73">
        <v>141.5</v>
      </c>
      <c r="AA27" s="73">
        <v>147.9</v>
      </c>
      <c r="AB27" s="74">
        <v>63.62</v>
      </c>
      <c r="AC27" s="75">
        <v>0.75</v>
      </c>
      <c r="AD27" s="76">
        <v>0.16200000000000001</v>
      </c>
      <c r="AE27" s="76">
        <v>7.5</v>
      </c>
      <c r="AF27" s="76">
        <v>4.2</v>
      </c>
      <c r="AG27" s="76">
        <v>14.43</v>
      </c>
      <c r="AH27" s="76">
        <v>21.44</v>
      </c>
      <c r="AI27" s="76">
        <v>4.7</v>
      </c>
      <c r="AJ27" s="76">
        <v>8.7100000000000009</v>
      </c>
      <c r="AK27" s="76">
        <v>18.100000000000001</v>
      </c>
      <c r="AL27" s="76">
        <v>19.7</v>
      </c>
      <c r="AM27" s="76">
        <v>11.63</v>
      </c>
      <c r="AN27" s="77">
        <v>0.68200000000000005</v>
      </c>
      <c r="AO27" s="77">
        <v>0.63500000000000001</v>
      </c>
      <c r="AP27" s="77">
        <v>0.42199999999999999</v>
      </c>
      <c r="AQ27" s="77">
        <v>0.23699999999999999</v>
      </c>
      <c r="AR27" s="77">
        <v>6.7000000000000004E-2</v>
      </c>
      <c r="AS27" s="77">
        <v>3.5000000000000003E-2</v>
      </c>
      <c r="AT27" s="77">
        <v>6.7000000000000004E-2</v>
      </c>
      <c r="AU27" s="77">
        <v>6.5000000000000002E-2</v>
      </c>
      <c r="AV27" s="77">
        <v>0.48299999999999998</v>
      </c>
      <c r="AW27" s="76">
        <v>0.36699999999999999</v>
      </c>
      <c r="AX27" s="76">
        <v>0.29099999999999998</v>
      </c>
      <c r="AY27" s="76">
        <v>0.192</v>
      </c>
      <c r="AZ27" s="76">
        <v>0.126</v>
      </c>
      <c r="BA27" s="76">
        <v>0.1</v>
      </c>
      <c r="BB27" s="76">
        <v>7.4999999999999997E-2</v>
      </c>
      <c r="BC27" s="76">
        <v>0.06</v>
      </c>
      <c r="BD27" s="76">
        <v>36.549999999999997</v>
      </c>
      <c r="BE27" s="76">
        <v>24.32</v>
      </c>
      <c r="BF27" s="76">
        <v>7.3</v>
      </c>
      <c r="BG27" s="76">
        <v>14.88</v>
      </c>
      <c r="BH27" s="76">
        <v>31.11</v>
      </c>
    </row>
    <row r="28" spans="1:60" x14ac:dyDescent="0.2">
      <c r="A28" s="71">
        <v>25</v>
      </c>
      <c r="B28" s="72">
        <v>250.9</v>
      </c>
      <c r="C28" s="73">
        <v>269.7</v>
      </c>
      <c r="D28" s="78">
        <v>158.9</v>
      </c>
      <c r="E28" s="78">
        <v>170.8</v>
      </c>
      <c r="F28" s="78">
        <v>171.2</v>
      </c>
      <c r="G28" s="78">
        <v>183.9</v>
      </c>
      <c r="H28" s="78">
        <v>204.5</v>
      </c>
      <c r="I28" s="78">
        <v>217.2</v>
      </c>
      <c r="J28" s="78">
        <v>235.3</v>
      </c>
      <c r="K28" s="78">
        <v>248</v>
      </c>
      <c r="L28" s="78">
        <v>284.60000000000002</v>
      </c>
      <c r="M28" s="78">
        <v>340</v>
      </c>
      <c r="N28" s="78">
        <v>175.6</v>
      </c>
      <c r="O28" s="73">
        <v>188.8</v>
      </c>
      <c r="P28" s="73">
        <v>191.6</v>
      </c>
      <c r="Q28" s="73">
        <v>201.7</v>
      </c>
      <c r="R28" s="73">
        <v>185.6</v>
      </c>
      <c r="S28" s="73">
        <v>195.2</v>
      </c>
      <c r="T28" s="73">
        <v>171.4</v>
      </c>
      <c r="U28" s="73">
        <v>180</v>
      </c>
      <c r="V28" s="73">
        <v>157.80000000000001</v>
      </c>
      <c r="W28" s="73">
        <v>165.4</v>
      </c>
      <c r="X28" s="73">
        <v>147</v>
      </c>
      <c r="Y28" s="73">
        <v>153.80000000000001</v>
      </c>
      <c r="Z28" s="73">
        <v>141.5</v>
      </c>
      <c r="AA28" s="73">
        <v>147.9</v>
      </c>
      <c r="AB28" s="74">
        <v>64.89</v>
      </c>
      <c r="AC28" s="75">
        <v>0.75</v>
      </c>
      <c r="AD28" s="76">
        <v>0.16700000000000001</v>
      </c>
      <c r="AE28" s="76">
        <v>7.5</v>
      </c>
      <c r="AF28" s="76">
        <v>4.2</v>
      </c>
      <c r="AG28" s="76">
        <v>14.43</v>
      </c>
      <c r="AH28" s="76">
        <v>21.44</v>
      </c>
      <c r="AI28" s="76">
        <v>4.7</v>
      </c>
      <c r="AJ28" s="76">
        <v>8.7100000000000009</v>
      </c>
      <c r="AK28" s="76">
        <v>18.100000000000001</v>
      </c>
      <c r="AL28" s="76">
        <v>19.7</v>
      </c>
      <c r="AM28" s="76">
        <v>11.63</v>
      </c>
      <c r="AN28" s="77">
        <v>0.71399999999999997</v>
      </c>
      <c r="AO28" s="77">
        <v>0.66500000000000004</v>
      </c>
      <c r="AP28" s="77">
        <v>0.44</v>
      </c>
      <c r="AQ28" s="77">
        <v>0.245</v>
      </c>
      <c r="AR28" s="77">
        <v>6.9000000000000006E-2</v>
      </c>
      <c r="AS28" s="77">
        <v>3.5999999999999997E-2</v>
      </c>
      <c r="AT28" s="77">
        <v>6.9000000000000006E-2</v>
      </c>
      <c r="AU28" s="77">
        <v>6.7000000000000004E-2</v>
      </c>
      <c r="AV28" s="77">
        <v>0.51200000000000001</v>
      </c>
      <c r="AW28" s="76">
        <v>0.379</v>
      </c>
      <c r="AX28" s="76">
        <v>0.30099999999999999</v>
      </c>
      <c r="AY28" s="76">
        <v>0.19800000000000001</v>
      </c>
      <c r="AZ28" s="76">
        <v>0.13100000000000001</v>
      </c>
      <c r="BA28" s="76">
        <v>0.104</v>
      </c>
      <c r="BB28" s="76">
        <v>7.6999999999999999E-2</v>
      </c>
      <c r="BC28" s="76">
        <v>6.2E-2</v>
      </c>
      <c r="BD28" s="76">
        <v>37.1</v>
      </c>
      <c r="BE28" s="76">
        <v>24.68</v>
      </c>
      <c r="BF28" s="76">
        <v>7.3</v>
      </c>
      <c r="BG28" s="76">
        <v>14.88</v>
      </c>
      <c r="BH28" s="76">
        <v>31.11</v>
      </c>
    </row>
    <row r="29" spans="1:60" x14ac:dyDescent="0.2">
      <c r="A29" s="71">
        <v>26</v>
      </c>
      <c r="B29" s="72">
        <v>285</v>
      </c>
      <c r="C29" s="73">
        <v>306.39999999999998</v>
      </c>
      <c r="D29" s="43">
        <v>211.8</v>
      </c>
      <c r="E29" s="43">
        <v>227.7</v>
      </c>
      <c r="F29" s="43">
        <v>229.2</v>
      </c>
      <c r="G29" s="43">
        <v>246.1</v>
      </c>
      <c r="H29" s="43">
        <v>270.8</v>
      </c>
      <c r="I29" s="43">
        <v>287.7</v>
      </c>
      <c r="J29" s="43">
        <v>309.10000000000002</v>
      </c>
      <c r="K29" s="43">
        <v>326</v>
      </c>
      <c r="L29" s="43">
        <v>316.2</v>
      </c>
      <c r="M29" s="43">
        <v>425</v>
      </c>
      <c r="N29" s="43">
        <v>219.5</v>
      </c>
      <c r="O29" s="44">
        <v>236</v>
      </c>
      <c r="P29" s="73">
        <v>279.58</v>
      </c>
      <c r="Q29" s="73">
        <v>295.10000000000002</v>
      </c>
      <c r="R29" s="73">
        <v>270.10000000000002</v>
      </c>
      <c r="S29" s="73">
        <v>285</v>
      </c>
      <c r="T29" s="73">
        <v>248.3</v>
      </c>
      <c r="U29" s="73">
        <v>261.5</v>
      </c>
      <c r="V29" s="73">
        <v>227.5</v>
      </c>
      <c r="W29" s="73">
        <v>239.1</v>
      </c>
      <c r="X29" s="73">
        <v>210.8</v>
      </c>
      <c r="Y29" s="73">
        <v>221.2</v>
      </c>
      <c r="Z29" s="73">
        <v>202.4</v>
      </c>
      <c r="AA29" s="73">
        <v>212.2</v>
      </c>
      <c r="AB29" s="74">
        <v>66.16</v>
      </c>
      <c r="AC29" s="75">
        <v>0.75</v>
      </c>
      <c r="AD29" s="76">
        <v>0.17199999999999999</v>
      </c>
      <c r="AE29" s="76">
        <v>7.5</v>
      </c>
      <c r="AF29" s="76">
        <v>4.2</v>
      </c>
      <c r="AG29" s="76">
        <v>14.43</v>
      </c>
      <c r="AH29" s="76">
        <v>21.44</v>
      </c>
      <c r="AI29" s="76">
        <v>4.7</v>
      </c>
      <c r="AJ29" s="76">
        <v>8.7100000000000009</v>
      </c>
      <c r="AK29" s="76">
        <v>18.100000000000001</v>
      </c>
      <c r="AL29" s="76">
        <v>26.9</v>
      </c>
      <c r="AM29" s="76">
        <v>11.63</v>
      </c>
      <c r="AN29" s="77">
        <v>0.746</v>
      </c>
      <c r="AO29" s="77">
        <v>0.69399999999999995</v>
      </c>
      <c r="AP29" s="77">
        <v>0.45900000000000002</v>
      </c>
      <c r="AQ29" s="77">
        <v>0.254</v>
      </c>
      <c r="AR29" s="77">
        <v>7.0000000000000007E-2</v>
      </c>
      <c r="AS29" s="77">
        <v>3.7999999999999999E-2</v>
      </c>
      <c r="AT29" s="77">
        <v>7.1999999999999995E-2</v>
      </c>
      <c r="AU29" s="77">
        <v>7.0000000000000007E-2</v>
      </c>
      <c r="AV29" s="77">
        <v>0.54200000000000004</v>
      </c>
      <c r="AW29" s="76">
        <v>0.39100000000000001</v>
      </c>
      <c r="AX29" s="76">
        <v>0.311</v>
      </c>
      <c r="AY29" s="76">
        <v>0.20499999999999999</v>
      </c>
      <c r="AZ29" s="76">
        <v>0.13600000000000001</v>
      </c>
      <c r="BA29" s="76">
        <v>0.108</v>
      </c>
      <c r="BB29" s="76">
        <v>0.08</v>
      </c>
      <c r="BC29" s="76">
        <v>6.4000000000000001E-2</v>
      </c>
      <c r="BD29" s="76">
        <v>37.67</v>
      </c>
      <c r="BE29" s="76">
        <v>25.05</v>
      </c>
      <c r="BF29" s="76">
        <v>7.3</v>
      </c>
      <c r="BG29" s="76">
        <v>17.350000000000001</v>
      </c>
      <c r="BH29" s="76">
        <v>36.15</v>
      </c>
    </row>
    <row r="30" spans="1:60" x14ac:dyDescent="0.2">
      <c r="A30" s="71">
        <v>27</v>
      </c>
      <c r="B30" s="72">
        <v>285</v>
      </c>
      <c r="C30" s="73">
        <v>306.39999999999998</v>
      </c>
      <c r="D30" s="78">
        <v>211.8</v>
      </c>
      <c r="E30" s="78">
        <v>227.7</v>
      </c>
      <c r="F30" s="78">
        <v>229.2</v>
      </c>
      <c r="G30" s="78">
        <v>246.1</v>
      </c>
      <c r="H30" s="78">
        <v>270.8</v>
      </c>
      <c r="I30" s="78">
        <v>287.7</v>
      </c>
      <c r="J30" s="78">
        <v>309.10000000000002</v>
      </c>
      <c r="K30" s="78">
        <v>326</v>
      </c>
      <c r="L30" s="78">
        <v>316.2</v>
      </c>
      <c r="M30" s="78">
        <v>425</v>
      </c>
      <c r="N30" s="78">
        <v>219.5</v>
      </c>
      <c r="O30" s="73">
        <v>236</v>
      </c>
      <c r="P30" s="73">
        <v>279.58</v>
      </c>
      <c r="Q30" s="73">
        <v>295.10000000000002</v>
      </c>
      <c r="R30" s="73">
        <v>270.10000000000002</v>
      </c>
      <c r="S30" s="73">
        <v>285</v>
      </c>
      <c r="T30" s="73">
        <v>248.3</v>
      </c>
      <c r="U30" s="73">
        <v>261.5</v>
      </c>
      <c r="V30" s="73">
        <v>227.5</v>
      </c>
      <c r="W30" s="73">
        <v>239.1</v>
      </c>
      <c r="X30" s="73">
        <v>210.8</v>
      </c>
      <c r="Y30" s="73">
        <v>221.2</v>
      </c>
      <c r="Z30" s="73">
        <v>202.4</v>
      </c>
      <c r="AA30" s="73">
        <v>212.2</v>
      </c>
      <c r="AB30" s="74">
        <v>67.42</v>
      </c>
      <c r="AC30" s="75">
        <v>0.75</v>
      </c>
      <c r="AD30" s="76">
        <v>0.17699999999999999</v>
      </c>
      <c r="AE30" s="76">
        <v>7.5</v>
      </c>
      <c r="AF30" s="76">
        <v>4.2</v>
      </c>
      <c r="AG30" s="76">
        <v>14.43</v>
      </c>
      <c r="AH30" s="76">
        <v>21.44</v>
      </c>
      <c r="AI30" s="76">
        <v>4.7</v>
      </c>
      <c r="AJ30" s="76">
        <v>8.7100000000000009</v>
      </c>
      <c r="AK30" s="76">
        <v>18.100000000000001</v>
      </c>
      <c r="AL30" s="76">
        <v>26.9</v>
      </c>
      <c r="AM30" s="76">
        <v>11.63</v>
      </c>
      <c r="AN30" s="77">
        <v>0.78</v>
      </c>
      <c r="AO30" s="77">
        <v>0.72599999999999998</v>
      </c>
      <c r="AP30" s="77">
        <v>0.47799999999999998</v>
      </c>
      <c r="AQ30" s="77">
        <v>0.26300000000000001</v>
      </c>
      <c r="AR30" s="77">
        <v>7.1999999999999995E-2</v>
      </c>
      <c r="AS30" s="77">
        <v>3.9E-2</v>
      </c>
      <c r="AT30" s="77">
        <v>7.4999999999999997E-2</v>
      </c>
      <c r="AU30" s="77">
        <v>7.2999999999999995E-2</v>
      </c>
      <c r="AV30" s="77">
        <v>0.57399999999999995</v>
      </c>
      <c r="AW30" s="76">
        <v>0.40300000000000002</v>
      </c>
      <c r="AX30" s="76">
        <v>0.32100000000000001</v>
      </c>
      <c r="AY30" s="76">
        <v>0.21199999999999999</v>
      </c>
      <c r="AZ30" s="76">
        <v>0.14000000000000001</v>
      </c>
      <c r="BA30" s="76">
        <v>0.111</v>
      </c>
      <c r="BB30" s="76">
        <v>8.3000000000000004E-2</v>
      </c>
      <c r="BC30" s="76">
        <v>6.6000000000000003E-2</v>
      </c>
      <c r="BD30" s="76">
        <v>38.26</v>
      </c>
      <c r="BE30" s="76">
        <v>25.44</v>
      </c>
      <c r="BF30" s="76">
        <v>7.3</v>
      </c>
      <c r="BG30" s="76">
        <v>17.350000000000001</v>
      </c>
      <c r="BH30" s="76">
        <v>36.15</v>
      </c>
    </row>
    <row r="31" spans="1:60" x14ac:dyDescent="0.2">
      <c r="A31" s="71">
        <v>28</v>
      </c>
      <c r="B31" s="72">
        <v>285</v>
      </c>
      <c r="C31" s="73">
        <v>306.39999999999998</v>
      </c>
      <c r="D31" s="78">
        <v>211.8</v>
      </c>
      <c r="E31" s="78">
        <v>227.7</v>
      </c>
      <c r="F31" s="78">
        <v>229.2</v>
      </c>
      <c r="G31" s="78">
        <v>246.1</v>
      </c>
      <c r="H31" s="78">
        <v>270.8</v>
      </c>
      <c r="I31" s="78">
        <v>287.7</v>
      </c>
      <c r="J31" s="78">
        <v>309.10000000000002</v>
      </c>
      <c r="K31" s="78">
        <v>326</v>
      </c>
      <c r="L31" s="78">
        <v>316.2</v>
      </c>
      <c r="M31" s="78">
        <v>425</v>
      </c>
      <c r="N31" s="78">
        <v>219.5</v>
      </c>
      <c r="O31" s="73">
        <v>236</v>
      </c>
      <c r="P31" s="73">
        <v>279.58</v>
      </c>
      <c r="Q31" s="73">
        <v>295.10000000000002</v>
      </c>
      <c r="R31" s="73">
        <v>270.10000000000002</v>
      </c>
      <c r="S31" s="73">
        <v>285</v>
      </c>
      <c r="T31" s="73">
        <v>248.3</v>
      </c>
      <c r="U31" s="73">
        <v>261.5</v>
      </c>
      <c r="V31" s="73">
        <v>227.5</v>
      </c>
      <c r="W31" s="73">
        <v>239.1</v>
      </c>
      <c r="X31" s="73">
        <v>210.8</v>
      </c>
      <c r="Y31" s="73">
        <v>221.2</v>
      </c>
      <c r="Z31" s="73">
        <v>202.4</v>
      </c>
      <c r="AA31" s="73">
        <v>212.2</v>
      </c>
      <c r="AB31" s="74">
        <v>68.66</v>
      </c>
      <c r="AC31" s="75">
        <v>0.75</v>
      </c>
      <c r="AD31" s="76">
        <v>0.183</v>
      </c>
      <c r="AE31" s="76">
        <v>7.5</v>
      </c>
      <c r="AF31" s="76">
        <v>4.2</v>
      </c>
      <c r="AG31" s="76">
        <v>14.43</v>
      </c>
      <c r="AH31" s="76">
        <v>21.44</v>
      </c>
      <c r="AI31" s="76">
        <v>4.7</v>
      </c>
      <c r="AJ31" s="76">
        <v>8.7100000000000009</v>
      </c>
      <c r="AK31" s="76">
        <v>18.100000000000001</v>
      </c>
      <c r="AL31" s="76">
        <v>26.9</v>
      </c>
      <c r="AM31" s="76">
        <v>11.63</v>
      </c>
      <c r="AN31" s="77">
        <v>0.81599999999999995</v>
      </c>
      <c r="AO31" s="77">
        <v>0.75900000000000001</v>
      </c>
      <c r="AP31" s="77">
        <v>0.499</v>
      </c>
      <c r="AQ31" s="77">
        <v>0.27300000000000002</v>
      </c>
      <c r="AR31" s="77">
        <v>7.3999999999999996E-2</v>
      </c>
      <c r="AS31" s="77">
        <v>0.04</v>
      </c>
      <c r="AT31" s="77">
        <v>7.8E-2</v>
      </c>
      <c r="AU31" s="77">
        <v>7.5999999999999998E-2</v>
      </c>
      <c r="AV31" s="77">
        <v>0.60799999999999998</v>
      </c>
      <c r="AW31" s="76">
        <v>0.41599999999999998</v>
      </c>
      <c r="AX31" s="76">
        <v>0.33100000000000002</v>
      </c>
      <c r="AY31" s="76">
        <v>0.219</v>
      </c>
      <c r="AZ31" s="76">
        <v>0.14499999999999999</v>
      </c>
      <c r="BA31" s="76">
        <v>0.115</v>
      </c>
      <c r="BB31" s="76">
        <v>8.5999999999999993E-2</v>
      </c>
      <c r="BC31" s="76">
        <v>6.8000000000000005E-2</v>
      </c>
      <c r="BD31" s="76">
        <v>38.880000000000003</v>
      </c>
      <c r="BE31" s="76">
        <v>25.85</v>
      </c>
      <c r="BF31" s="76">
        <v>7.3</v>
      </c>
      <c r="BG31" s="76">
        <v>17.350000000000001</v>
      </c>
      <c r="BH31" s="76">
        <v>36.15</v>
      </c>
    </row>
    <row r="32" spans="1:60" x14ac:dyDescent="0.2">
      <c r="A32" s="71">
        <v>29</v>
      </c>
      <c r="B32" s="72">
        <v>285</v>
      </c>
      <c r="C32" s="73">
        <v>306.39999999999998</v>
      </c>
      <c r="D32" s="78">
        <v>211.8</v>
      </c>
      <c r="E32" s="78">
        <v>227.7</v>
      </c>
      <c r="F32" s="78">
        <v>229.2</v>
      </c>
      <c r="G32" s="78">
        <v>246.1</v>
      </c>
      <c r="H32" s="78">
        <v>270.8</v>
      </c>
      <c r="I32" s="78">
        <v>287.7</v>
      </c>
      <c r="J32" s="78">
        <v>309.10000000000002</v>
      </c>
      <c r="K32" s="78">
        <v>326</v>
      </c>
      <c r="L32" s="78">
        <v>316.2</v>
      </c>
      <c r="M32" s="78">
        <v>425</v>
      </c>
      <c r="N32" s="78">
        <v>219.5</v>
      </c>
      <c r="O32" s="73">
        <v>236</v>
      </c>
      <c r="P32" s="73">
        <v>279.58</v>
      </c>
      <c r="Q32" s="73">
        <v>295.10000000000002</v>
      </c>
      <c r="R32" s="73">
        <v>270.10000000000002</v>
      </c>
      <c r="S32" s="73">
        <v>285</v>
      </c>
      <c r="T32" s="73">
        <v>248.3</v>
      </c>
      <c r="U32" s="73">
        <v>261.5</v>
      </c>
      <c r="V32" s="73">
        <v>227.5</v>
      </c>
      <c r="W32" s="73">
        <v>239.1</v>
      </c>
      <c r="X32" s="73">
        <v>210.8</v>
      </c>
      <c r="Y32" s="73">
        <v>221.2</v>
      </c>
      <c r="Z32" s="73">
        <v>202.4</v>
      </c>
      <c r="AA32" s="73">
        <v>212.2</v>
      </c>
      <c r="AB32" s="74">
        <v>69.89</v>
      </c>
      <c r="AC32" s="75">
        <v>0.75</v>
      </c>
      <c r="AD32" s="76">
        <v>0.188</v>
      </c>
      <c r="AE32" s="76">
        <v>7.5</v>
      </c>
      <c r="AF32" s="76">
        <v>4.2</v>
      </c>
      <c r="AG32" s="76">
        <v>14.43</v>
      </c>
      <c r="AH32" s="76">
        <v>21.44</v>
      </c>
      <c r="AI32" s="76">
        <v>4.7</v>
      </c>
      <c r="AJ32" s="76">
        <v>8.7100000000000009</v>
      </c>
      <c r="AK32" s="76">
        <v>18.100000000000001</v>
      </c>
      <c r="AL32" s="76">
        <v>26.9</v>
      </c>
      <c r="AM32" s="76">
        <v>11.63</v>
      </c>
      <c r="AN32" s="77">
        <v>0.85399999999999998</v>
      </c>
      <c r="AO32" s="77">
        <v>0.79400000000000004</v>
      </c>
      <c r="AP32" s="77">
        <v>0.52100000000000002</v>
      </c>
      <c r="AQ32" s="77">
        <v>0.28299999999999997</v>
      </c>
      <c r="AR32" s="77">
        <v>7.5999999999999998E-2</v>
      </c>
      <c r="AS32" s="77">
        <v>4.2000000000000003E-2</v>
      </c>
      <c r="AT32" s="77">
        <v>8.1000000000000003E-2</v>
      </c>
      <c r="AU32" s="77">
        <v>7.9000000000000001E-2</v>
      </c>
      <c r="AV32" s="77">
        <v>0.64300000000000002</v>
      </c>
      <c r="AW32" s="76">
        <v>0.42799999999999999</v>
      </c>
      <c r="AX32" s="76">
        <v>0.34100000000000003</v>
      </c>
      <c r="AY32" s="76">
        <v>0.22600000000000001</v>
      </c>
      <c r="AZ32" s="76">
        <v>0.15</v>
      </c>
      <c r="BA32" s="76">
        <v>0.11899999999999999</v>
      </c>
      <c r="BB32" s="76">
        <v>8.7999999999999995E-2</v>
      </c>
      <c r="BC32" s="76">
        <v>7.0999999999999994E-2</v>
      </c>
      <c r="BD32" s="76">
        <v>39.520000000000003</v>
      </c>
      <c r="BE32" s="76">
        <v>26.27</v>
      </c>
      <c r="BF32" s="76">
        <v>7.3</v>
      </c>
      <c r="BG32" s="76">
        <v>17.350000000000001</v>
      </c>
      <c r="BH32" s="76">
        <v>36.15</v>
      </c>
    </row>
    <row r="33" spans="1:60" x14ac:dyDescent="0.2">
      <c r="A33" s="71">
        <v>30</v>
      </c>
      <c r="B33" s="72">
        <v>285</v>
      </c>
      <c r="C33" s="73">
        <v>306.39999999999998</v>
      </c>
      <c r="D33" s="78">
        <v>211.8</v>
      </c>
      <c r="E33" s="78">
        <v>227.7</v>
      </c>
      <c r="F33" s="78">
        <v>229.2</v>
      </c>
      <c r="G33" s="78">
        <v>246.1</v>
      </c>
      <c r="H33" s="78">
        <v>270.8</v>
      </c>
      <c r="I33" s="78">
        <v>287.7</v>
      </c>
      <c r="J33" s="78">
        <v>309.10000000000002</v>
      </c>
      <c r="K33" s="78">
        <v>326</v>
      </c>
      <c r="L33" s="78">
        <v>316.2</v>
      </c>
      <c r="M33" s="78">
        <v>425</v>
      </c>
      <c r="N33" s="78">
        <v>219.5</v>
      </c>
      <c r="O33" s="73">
        <v>236</v>
      </c>
      <c r="P33" s="73">
        <v>279.58</v>
      </c>
      <c r="Q33" s="73">
        <v>295.10000000000002</v>
      </c>
      <c r="R33" s="73">
        <v>270.10000000000002</v>
      </c>
      <c r="S33" s="73">
        <v>285</v>
      </c>
      <c r="T33" s="73">
        <v>248.3</v>
      </c>
      <c r="U33" s="73">
        <v>261.5</v>
      </c>
      <c r="V33" s="73">
        <v>227.5</v>
      </c>
      <c r="W33" s="73">
        <v>239.1</v>
      </c>
      <c r="X33" s="73">
        <v>210.8</v>
      </c>
      <c r="Y33" s="73">
        <v>221.2</v>
      </c>
      <c r="Z33" s="73">
        <v>202.4</v>
      </c>
      <c r="AA33" s="73">
        <v>212.2</v>
      </c>
      <c r="AB33" s="74">
        <v>71.069999999999993</v>
      </c>
      <c r="AC33" s="75">
        <v>0.75</v>
      </c>
      <c r="AD33" s="76">
        <v>0.19400000000000001</v>
      </c>
      <c r="AE33" s="76">
        <v>7.5</v>
      </c>
      <c r="AF33" s="76">
        <v>4.2</v>
      </c>
      <c r="AG33" s="76">
        <v>14.43</v>
      </c>
      <c r="AH33" s="76">
        <v>21.44</v>
      </c>
      <c r="AI33" s="76">
        <v>4.7</v>
      </c>
      <c r="AJ33" s="76">
        <v>8.7100000000000009</v>
      </c>
      <c r="AK33" s="76">
        <v>18.100000000000001</v>
      </c>
      <c r="AL33" s="76">
        <v>26.9</v>
      </c>
      <c r="AM33" s="76">
        <v>11.63</v>
      </c>
      <c r="AN33" s="77">
        <v>0.89600000000000002</v>
      </c>
      <c r="AO33" s="77">
        <v>0.83299999999999996</v>
      </c>
      <c r="AP33" s="77">
        <v>0.54600000000000004</v>
      </c>
      <c r="AQ33" s="77">
        <v>0.29399999999999998</v>
      </c>
      <c r="AR33" s="77">
        <v>7.8E-2</v>
      </c>
      <c r="AS33" s="77">
        <v>4.3999999999999997E-2</v>
      </c>
      <c r="AT33" s="77">
        <v>8.5000000000000006E-2</v>
      </c>
      <c r="AU33" s="77">
        <v>8.2000000000000003E-2</v>
      </c>
      <c r="AV33" s="77">
        <v>0.67900000000000005</v>
      </c>
      <c r="AW33" s="76">
        <v>0.441</v>
      </c>
      <c r="AX33" s="76">
        <v>0.35099999999999998</v>
      </c>
      <c r="AY33" s="76">
        <v>0.23300000000000001</v>
      </c>
      <c r="AZ33" s="76">
        <v>0.154</v>
      </c>
      <c r="BA33" s="76">
        <v>0.122</v>
      </c>
      <c r="BB33" s="76">
        <v>9.0999999999999998E-2</v>
      </c>
      <c r="BC33" s="76">
        <v>7.2999999999999995E-2</v>
      </c>
      <c r="BD33" s="76">
        <v>40.19</v>
      </c>
      <c r="BE33" s="76">
        <v>26.71</v>
      </c>
      <c r="BF33" s="76">
        <v>7.3</v>
      </c>
      <c r="BG33" s="76">
        <v>17.350000000000001</v>
      </c>
      <c r="BH33" s="76">
        <v>36.15</v>
      </c>
    </row>
    <row r="34" spans="1:60" x14ac:dyDescent="0.2">
      <c r="A34" s="71">
        <v>31</v>
      </c>
      <c r="B34" s="72">
        <v>285</v>
      </c>
      <c r="C34" s="73">
        <v>306.39999999999998</v>
      </c>
      <c r="D34" s="78">
        <v>211.8</v>
      </c>
      <c r="E34" s="78">
        <v>227.7</v>
      </c>
      <c r="F34" s="43">
        <v>229.2</v>
      </c>
      <c r="G34" s="43">
        <v>246.1</v>
      </c>
      <c r="H34" s="43">
        <v>270.8</v>
      </c>
      <c r="I34" s="43">
        <v>287.7</v>
      </c>
      <c r="J34" s="43">
        <v>309.10000000000002</v>
      </c>
      <c r="K34" s="43">
        <v>326</v>
      </c>
      <c r="L34" s="78">
        <v>316.2</v>
      </c>
      <c r="M34" s="78">
        <v>425</v>
      </c>
      <c r="N34" s="78">
        <v>219.5</v>
      </c>
      <c r="O34" s="73">
        <v>236</v>
      </c>
      <c r="P34" s="73">
        <v>280</v>
      </c>
      <c r="Q34" s="73">
        <v>295.60000000000002</v>
      </c>
      <c r="R34" s="73">
        <v>270.60000000000002</v>
      </c>
      <c r="S34" s="73">
        <v>285.5</v>
      </c>
      <c r="T34" s="73">
        <v>248.8</v>
      </c>
      <c r="U34" s="73">
        <v>262</v>
      </c>
      <c r="V34" s="73">
        <v>228</v>
      </c>
      <c r="W34" s="73">
        <v>239.6</v>
      </c>
      <c r="X34" s="73">
        <v>211.3</v>
      </c>
      <c r="Y34" s="73">
        <v>221.7</v>
      </c>
      <c r="Z34" s="73">
        <v>202.9</v>
      </c>
      <c r="AA34" s="73">
        <v>212.7</v>
      </c>
      <c r="AB34" s="74">
        <v>72.2</v>
      </c>
      <c r="AC34" s="75">
        <v>0.75</v>
      </c>
      <c r="AD34" s="76">
        <v>0.2</v>
      </c>
      <c r="AE34" s="76">
        <v>7.5</v>
      </c>
      <c r="AF34" s="76">
        <v>4.2</v>
      </c>
      <c r="AG34" s="76">
        <v>14.43</v>
      </c>
      <c r="AH34" s="76">
        <v>21.44</v>
      </c>
      <c r="AI34" s="76">
        <v>4.7</v>
      </c>
      <c r="AJ34" s="76">
        <v>8.7100000000000009</v>
      </c>
      <c r="AK34" s="76">
        <v>18.100000000000001</v>
      </c>
      <c r="AL34" s="76">
        <v>33.1</v>
      </c>
      <c r="AM34" s="76">
        <v>11.63</v>
      </c>
      <c r="AN34" s="77">
        <v>0.94099999999999995</v>
      </c>
      <c r="AO34" s="77">
        <v>0.875</v>
      </c>
      <c r="AP34" s="77">
        <v>0.57199999999999995</v>
      </c>
      <c r="AQ34" s="77">
        <v>0.30599999999999999</v>
      </c>
      <c r="AR34" s="77">
        <v>8.1000000000000003E-2</v>
      </c>
      <c r="AS34" s="77">
        <v>4.4999999999999998E-2</v>
      </c>
      <c r="AT34" s="77">
        <v>8.7999999999999995E-2</v>
      </c>
      <c r="AU34" s="77">
        <v>8.5000000000000006E-2</v>
      </c>
      <c r="AV34" s="77">
        <v>0.71699999999999997</v>
      </c>
      <c r="AW34" s="76">
        <v>0.45400000000000001</v>
      </c>
      <c r="AX34" s="76">
        <v>0.36199999999999999</v>
      </c>
      <c r="AY34" s="76">
        <v>0.24</v>
      </c>
      <c r="AZ34" s="76">
        <v>0.159</v>
      </c>
      <c r="BA34" s="76">
        <v>0.126</v>
      </c>
      <c r="BB34" s="76">
        <v>9.4E-2</v>
      </c>
      <c r="BC34" s="76">
        <v>7.4999999999999997E-2</v>
      </c>
      <c r="BD34" s="76">
        <v>40.880000000000003</v>
      </c>
      <c r="BE34" s="76">
        <v>27.16</v>
      </c>
      <c r="BF34" s="76">
        <v>8.3000000000000007</v>
      </c>
      <c r="BG34" s="76">
        <v>20.46</v>
      </c>
      <c r="BH34" s="76">
        <v>42.53</v>
      </c>
    </row>
    <row r="35" spans="1:60" x14ac:dyDescent="0.2">
      <c r="A35" s="71">
        <v>32</v>
      </c>
      <c r="B35" s="72">
        <v>285</v>
      </c>
      <c r="C35" s="73">
        <v>306.39999999999998</v>
      </c>
      <c r="D35" s="78">
        <v>211.8</v>
      </c>
      <c r="E35" s="78">
        <v>227.7</v>
      </c>
      <c r="F35" s="78">
        <v>229.2</v>
      </c>
      <c r="G35" s="78">
        <v>246.1</v>
      </c>
      <c r="H35" s="78">
        <v>270.8</v>
      </c>
      <c r="I35" s="78">
        <v>287.7</v>
      </c>
      <c r="J35" s="78">
        <v>309.10000000000002</v>
      </c>
      <c r="K35" s="78">
        <v>326</v>
      </c>
      <c r="L35" s="78">
        <v>316.2</v>
      </c>
      <c r="M35" s="78">
        <v>425</v>
      </c>
      <c r="N35" s="78">
        <v>219.5</v>
      </c>
      <c r="O35" s="73">
        <v>236</v>
      </c>
      <c r="P35" s="73">
        <v>280</v>
      </c>
      <c r="Q35" s="73">
        <v>295.60000000000002</v>
      </c>
      <c r="R35" s="73">
        <v>270.60000000000002</v>
      </c>
      <c r="S35" s="73">
        <v>285.5</v>
      </c>
      <c r="T35" s="73">
        <v>248.8</v>
      </c>
      <c r="U35" s="73">
        <v>262</v>
      </c>
      <c r="V35" s="73">
        <v>228</v>
      </c>
      <c r="W35" s="73">
        <v>239.6</v>
      </c>
      <c r="X35" s="73">
        <v>211.3</v>
      </c>
      <c r="Y35" s="73">
        <v>221.7</v>
      </c>
      <c r="Z35" s="73">
        <v>202.9</v>
      </c>
      <c r="AA35" s="73">
        <v>212.7</v>
      </c>
      <c r="AB35" s="74">
        <v>73.290000000000006</v>
      </c>
      <c r="AC35" s="75">
        <v>0.75</v>
      </c>
      <c r="AD35" s="76">
        <v>0.20499999999999999</v>
      </c>
      <c r="AE35" s="76">
        <v>7.5</v>
      </c>
      <c r="AF35" s="76">
        <v>4.2</v>
      </c>
      <c r="AG35" s="76">
        <v>14.43</v>
      </c>
      <c r="AH35" s="76">
        <v>21.44</v>
      </c>
      <c r="AI35" s="76">
        <v>4.7</v>
      </c>
      <c r="AJ35" s="76">
        <v>8.7100000000000009</v>
      </c>
      <c r="AK35" s="76">
        <v>18.100000000000001</v>
      </c>
      <c r="AL35" s="76">
        <v>33.1</v>
      </c>
      <c r="AM35" s="76">
        <v>11.63</v>
      </c>
      <c r="AN35" s="77">
        <v>0.98899999999999999</v>
      </c>
      <c r="AO35" s="77">
        <v>0.92</v>
      </c>
      <c r="AP35" s="77">
        <v>0.60099999999999998</v>
      </c>
      <c r="AQ35" s="77">
        <v>0.31900000000000001</v>
      </c>
      <c r="AR35" s="77">
        <v>8.5000000000000006E-2</v>
      </c>
      <c r="AS35" s="77">
        <v>4.7E-2</v>
      </c>
      <c r="AT35" s="77">
        <v>9.1999999999999998E-2</v>
      </c>
      <c r="AU35" s="77">
        <v>8.8999999999999996E-2</v>
      </c>
      <c r="AV35" s="77">
        <v>0.75700000000000001</v>
      </c>
      <c r="AW35" s="76">
        <v>0.46700000000000003</v>
      </c>
      <c r="AX35" s="76">
        <v>0.373</v>
      </c>
      <c r="AY35" s="76">
        <v>0.248</v>
      </c>
      <c r="AZ35" s="76">
        <v>0.16400000000000001</v>
      </c>
      <c r="BA35" s="76">
        <v>0.13</v>
      </c>
      <c r="BB35" s="76">
        <v>9.6000000000000002E-2</v>
      </c>
      <c r="BC35" s="76">
        <v>7.6999999999999999E-2</v>
      </c>
      <c r="BD35" s="76">
        <v>41.6</v>
      </c>
      <c r="BE35" s="76">
        <v>27.64</v>
      </c>
      <c r="BF35" s="76">
        <v>8.3000000000000007</v>
      </c>
      <c r="BG35" s="76">
        <v>20.46</v>
      </c>
      <c r="BH35" s="76">
        <v>42.53</v>
      </c>
    </row>
    <row r="36" spans="1:60" x14ac:dyDescent="0.2">
      <c r="A36" s="71">
        <v>33</v>
      </c>
      <c r="B36" s="72">
        <v>285</v>
      </c>
      <c r="C36" s="73">
        <v>306.39999999999998</v>
      </c>
      <c r="D36" s="78">
        <v>211.8</v>
      </c>
      <c r="E36" s="78">
        <v>227.7</v>
      </c>
      <c r="F36" s="78">
        <v>229.2</v>
      </c>
      <c r="G36" s="78">
        <v>246.1</v>
      </c>
      <c r="H36" s="78">
        <v>270.8</v>
      </c>
      <c r="I36" s="78">
        <v>287.7</v>
      </c>
      <c r="J36" s="78">
        <v>309.10000000000002</v>
      </c>
      <c r="K36" s="78">
        <v>326</v>
      </c>
      <c r="L36" s="78">
        <v>316.2</v>
      </c>
      <c r="M36" s="78">
        <v>425</v>
      </c>
      <c r="N36" s="78">
        <v>219.5</v>
      </c>
      <c r="O36" s="73">
        <v>236</v>
      </c>
      <c r="P36" s="73">
        <v>280</v>
      </c>
      <c r="Q36" s="73">
        <v>295.60000000000002</v>
      </c>
      <c r="R36" s="73">
        <v>270.60000000000002</v>
      </c>
      <c r="S36" s="73">
        <v>285.5</v>
      </c>
      <c r="T36" s="73">
        <v>248.8</v>
      </c>
      <c r="U36" s="73">
        <v>262</v>
      </c>
      <c r="V36" s="73">
        <v>228</v>
      </c>
      <c r="W36" s="73">
        <v>239.6</v>
      </c>
      <c r="X36" s="73">
        <v>211.3</v>
      </c>
      <c r="Y36" s="73">
        <v>221.7</v>
      </c>
      <c r="Z36" s="73">
        <v>202.9</v>
      </c>
      <c r="AA36" s="73">
        <v>212.7</v>
      </c>
      <c r="AB36" s="74">
        <v>74.34</v>
      </c>
      <c r="AC36" s="75">
        <v>0.75</v>
      </c>
      <c r="AD36" s="76">
        <v>0.21199999999999999</v>
      </c>
      <c r="AE36" s="76">
        <v>7.5</v>
      </c>
      <c r="AF36" s="76">
        <v>4.2</v>
      </c>
      <c r="AG36" s="76">
        <v>14.43</v>
      </c>
      <c r="AH36" s="76">
        <v>21.44</v>
      </c>
      <c r="AI36" s="76">
        <v>4.7</v>
      </c>
      <c r="AJ36" s="76">
        <v>8.7100000000000009</v>
      </c>
      <c r="AK36" s="76">
        <v>18.100000000000001</v>
      </c>
      <c r="AL36" s="76">
        <v>33.1</v>
      </c>
      <c r="AM36" s="76">
        <v>11.63</v>
      </c>
      <c r="AN36" s="77">
        <v>1.04</v>
      </c>
      <c r="AO36" s="77">
        <v>0.96699999999999997</v>
      </c>
      <c r="AP36" s="77">
        <v>0.63200000000000001</v>
      </c>
      <c r="AQ36" s="77">
        <v>0.33300000000000002</v>
      </c>
      <c r="AR36" s="77">
        <v>8.7999999999999995E-2</v>
      </c>
      <c r="AS36" s="77">
        <v>4.9000000000000002E-2</v>
      </c>
      <c r="AT36" s="77">
        <v>9.6000000000000002E-2</v>
      </c>
      <c r="AU36" s="77">
        <v>9.1999999999999998E-2</v>
      </c>
      <c r="AV36" s="77">
        <v>0.79800000000000004</v>
      </c>
      <c r="AW36" s="76">
        <v>0.48</v>
      </c>
      <c r="AX36" s="76">
        <v>0.38300000000000001</v>
      </c>
      <c r="AY36" s="76">
        <v>0.25600000000000001</v>
      </c>
      <c r="AZ36" s="76">
        <v>0.16900000000000001</v>
      </c>
      <c r="BA36" s="76">
        <v>0.13400000000000001</v>
      </c>
      <c r="BB36" s="76">
        <v>9.9000000000000005E-2</v>
      </c>
      <c r="BC36" s="76">
        <v>7.9000000000000001E-2</v>
      </c>
      <c r="BD36" s="76">
        <v>42.35</v>
      </c>
      <c r="BE36" s="76">
        <v>28.12</v>
      </c>
      <c r="BF36" s="76">
        <v>8.3000000000000007</v>
      </c>
      <c r="BG36" s="76">
        <v>20.46</v>
      </c>
      <c r="BH36" s="76">
        <v>42.53</v>
      </c>
    </row>
    <row r="37" spans="1:60" x14ac:dyDescent="0.2">
      <c r="A37" s="71">
        <v>34</v>
      </c>
      <c r="B37" s="72">
        <v>285</v>
      </c>
      <c r="C37" s="73">
        <v>306.39999999999998</v>
      </c>
      <c r="D37" s="78">
        <v>211.8</v>
      </c>
      <c r="E37" s="78">
        <v>227.7</v>
      </c>
      <c r="F37" s="78">
        <v>229.2</v>
      </c>
      <c r="G37" s="78">
        <v>246.1</v>
      </c>
      <c r="H37" s="78">
        <v>270.8</v>
      </c>
      <c r="I37" s="78">
        <v>287.7</v>
      </c>
      <c r="J37" s="78">
        <v>309.10000000000002</v>
      </c>
      <c r="K37" s="78">
        <v>326</v>
      </c>
      <c r="L37" s="78">
        <v>316.2</v>
      </c>
      <c r="M37" s="78">
        <v>425</v>
      </c>
      <c r="N37" s="78">
        <v>219.5</v>
      </c>
      <c r="O37" s="73">
        <v>236</v>
      </c>
      <c r="P37" s="73">
        <v>280</v>
      </c>
      <c r="Q37" s="73">
        <v>295.60000000000002</v>
      </c>
      <c r="R37" s="73">
        <v>270.60000000000002</v>
      </c>
      <c r="S37" s="73">
        <v>285.5</v>
      </c>
      <c r="T37" s="73">
        <v>248.8</v>
      </c>
      <c r="U37" s="73">
        <v>262</v>
      </c>
      <c r="V37" s="73">
        <v>228</v>
      </c>
      <c r="W37" s="73">
        <v>239.6</v>
      </c>
      <c r="X37" s="73">
        <v>211.3</v>
      </c>
      <c r="Y37" s="73">
        <v>221.7</v>
      </c>
      <c r="Z37" s="73">
        <v>202.9</v>
      </c>
      <c r="AA37" s="73">
        <v>212.7</v>
      </c>
      <c r="AB37" s="74">
        <v>75.36</v>
      </c>
      <c r="AC37" s="75">
        <v>0.75</v>
      </c>
      <c r="AD37" s="76">
        <v>0.218</v>
      </c>
      <c r="AE37" s="76">
        <v>7.5</v>
      </c>
      <c r="AF37" s="76">
        <v>4.2</v>
      </c>
      <c r="AG37" s="76">
        <v>14.43</v>
      </c>
      <c r="AH37" s="76">
        <v>21.44</v>
      </c>
      <c r="AI37" s="76">
        <v>4.7</v>
      </c>
      <c r="AJ37" s="76">
        <v>8.7100000000000009</v>
      </c>
      <c r="AK37" s="76">
        <v>18.100000000000001</v>
      </c>
      <c r="AL37" s="76">
        <v>33.1</v>
      </c>
      <c r="AM37" s="76">
        <v>11.63</v>
      </c>
      <c r="AN37" s="77">
        <v>1.093</v>
      </c>
      <c r="AO37" s="77">
        <v>1.0169999999999999</v>
      </c>
      <c r="AP37" s="77">
        <v>0.66400000000000003</v>
      </c>
      <c r="AQ37" s="77">
        <v>0.34699999999999998</v>
      </c>
      <c r="AR37" s="77">
        <v>9.1999999999999998E-2</v>
      </c>
      <c r="AS37" s="77">
        <v>5.0999999999999997E-2</v>
      </c>
      <c r="AT37" s="77">
        <v>0.1</v>
      </c>
      <c r="AU37" s="77">
        <v>9.6000000000000002E-2</v>
      </c>
      <c r="AV37" s="77">
        <v>0.84199999999999997</v>
      </c>
      <c r="AW37" s="76">
        <v>0.49299999999999999</v>
      </c>
      <c r="AX37" s="76">
        <v>0.39500000000000002</v>
      </c>
      <c r="AY37" s="76">
        <v>0.26400000000000001</v>
      </c>
      <c r="AZ37" s="76">
        <v>0.17399999999999999</v>
      </c>
      <c r="BA37" s="76">
        <v>0.13800000000000001</v>
      </c>
      <c r="BB37" s="76">
        <v>0.10199999999999999</v>
      </c>
      <c r="BC37" s="76">
        <v>8.2000000000000003E-2</v>
      </c>
      <c r="BD37" s="76">
        <v>43.12</v>
      </c>
      <c r="BE37" s="76">
        <v>28.63</v>
      </c>
      <c r="BF37" s="76">
        <v>8.3000000000000007</v>
      </c>
      <c r="BG37" s="76">
        <v>20.46</v>
      </c>
      <c r="BH37" s="76">
        <v>42.53</v>
      </c>
    </row>
    <row r="38" spans="1:60" x14ac:dyDescent="0.2">
      <c r="A38" s="71">
        <v>35</v>
      </c>
      <c r="B38" s="72">
        <v>285</v>
      </c>
      <c r="C38" s="73">
        <v>306.39999999999998</v>
      </c>
      <c r="D38" s="78">
        <v>211.8</v>
      </c>
      <c r="E38" s="78">
        <v>227.7</v>
      </c>
      <c r="F38" s="78">
        <v>229.2</v>
      </c>
      <c r="G38" s="78">
        <v>246.1</v>
      </c>
      <c r="H38" s="78">
        <v>270.8</v>
      </c>
      <c r="I38" s="78">
        <v>287.7</v>
      </c>
      <c r="J38" s="78">
        <v>309.10000000000002</v>
      </c>
      <c r="K38" s="78">
        <v>326</v>
      </c>
      <c r="L38" s="78">
        <v>316.2</v>
      </c>
      <c r="M38" s="78">
        <v>425</v>
      </c>
      <c r="N38" s="78">
        <v>219.5</v>
      </c>
      <c r="O38" s="73">
        <v>236</v>
      </c>
      <c r="P38" s="73">
        <v>280</v>
      </c>
      <c r="Q38" s="73">
        <v>295.60000000000002</v>
      </c>
      <c r="R38" s="73">
        <v>270.60000000000002</v>
      </c>
      <c r="S38" s="73">
        <v>285.5</v>
      </c>
      <c r="T38" s="73">
        <v>248.8</v>
      </c>
      <c r="U38" s="73">
        <v>262</v>
      </c>
      <c r="V38" s="73">
        <v>228</v>
      </c>
      <c r="W38" s="73">
        <v>239.6</v>
      </c>
      <c r="X38" s="73">
        <v>211.3</v>
      </c>
      <c r="Y38" s="73">
        <v>221.7</v>
      </c>
      <c r="Z38" s="73">
        <v>202.9</v>
      </c>
      <c r="AA38" s="73">
        <v>212.7</v>
      </c>
      <c r="AB38" s="74">
        <v>76.36</v>
      </c>
      <c r="AC38" s="75">
        <v>0.75</v>
      </c>
      <c r="AD38" s="76">
        <v>0.224</v>
      </c>
      <c r="AE38" s="76">
        <v>7.5</v>
      </c>
      <c r="AF38" s="76">
        <v>4.2</v>
      </c>
      <c r="AG38" s="76">
        <v>14.43</v>
      </c>
      <c r="AH38" s="76">
        <v>21.44</v>
      </c>
      <c r="AI38" s="76">
        <v>4.7</v>
      </c>
      <c r="AJ38" s="76">
        <v>8.7100000000000009</v>
      </c>
      <c r="AK38" s="76">
        <v>18.100000000000001</v>
      </c>
      <c r="AL38" s="76">
        <v>33.1</v>
      </c>
      <c r="AM38" s="76">
        <v>11.63</v>
      </c>
      <c r="AN38" s="77">
        <v>1.1499999999999999</v>
      </c>
      <c r="AO38" s="77">
        <v>1.07</v>
      </c>
      <c r="AP38" s="77">
        <v>0.69799999999999995</v>
      </c>
      <c r="AQ38" s="77">
        <v>0.36299999999999999</v>
      </c>
      <c r="AR38" s="77">
        <v>9.7000000000000003E-2</v>
      </c>
      <c r="AS38" s="77">
        <v>5.2999999999999999E-2</v>
      </c>
      <c r="AT38" s="77">
        <v>0.104</v>
      </c>
      <c r="AU38" s="77">
        <v>0.1</v>
      </c>
      <c r="AV38" s="77">
        <v>0.88700000000000001</v>
      </c>
      <c r="AW38" s="76">
        <v>0.50700000000000001</v>
      </c>
      <c r="AX38" s="76">
        <v>0.40600000000000003</v>
      </c>
      <c r="AY38" s="76">
        <v>0.27100000000000002</v>
      </c>
      <c r="AZ38" s="76">
        <v>0.17899999999999999</v>
      </c>
      <c r="BA38" s="76">
        <v>0.14199999999999999</v>
      </c>
      <c r="BB38" s="76">
        <v>0.105</v>
      </c>
      <c r="BC38" s="76">
        <v>8.4000000000000005E-2</v>
      </c>
      <c r="BD38" s="76">
        <v>43.93</v>
      </c>
      <c r="BE38" s="76">
        <v>29.16</v>
      </c>
      <c r="BF38" s="76">
        <v>8.3000000000000007</v>
      </c>
      <c r="BG38" s="76">
        <v>20.46</v>
      </c>
      <c r="BH38" s="76">
        <v>42.53</v>
      </c>
    </row>
    <row r="39" spans="1:60" x14ac:dyDescent="0.2">
      <c r="A39" s="71">
        <v>36</v>
      </c>
      <c r="B39" s="72">
        <v>285</v>
      </c>
      <c r="C39" s="73">
        <v>306.39999999999998</v>
      </c>
      <c r="D39" s="78">
        <v>211.8</v>
      </c>
      <c r="E39" s="78">
        <v>227.7</v>
      </c>
      <c r="F39" s="78">
        <v>229.2</v>
      </c>
      <c r="G39" s="78">
        <v>246.1</v>
      </c>
      <c r="H39" s="78">
        <v>270.8</v>
      </c>
      <c r="I39" s="78">
        <v>287.7</v>
      </c>
      <c r="J39" s="78">
        <v>309.10000000000002</v>
      </c>
      <c r="K39" s="78">
        <v>326</v>
      </c>
      <c r="L39" s="78">
        <v>316.2</v>
      </c>
      <c r="M39" s="78">
        <v>425</v>
      </c>
      <c r="N39" s="78">
        <v>219.5</v>
      </c>
      <c r="O39" s="73">
        <v>236</v>
      </c>
      <c r="P39" s="73">
        <v>284.10000000000002</v>
      </c>
      <c r="Q39" s="73">
        <v>300</v>
      </c>
      <c r="R39" s="73">
        <v>274.60000000000002</v>
      </c>
      <c r="S39" s="73">
        <v>289.8</v>
      </c>
      <c r="T39" s="73">
        <v>252.3</v>
      </c>
      <c r="U39" s="73">
        <v>265.8</v>
      </c>
      <c r="V39" s="73">
        <v>231.1</v>
      </c>
      <c r="W39" s="73">
        <v>243</v>
      </c>
      <c r="X39" s="73">
        <v>214.1</v>
      </c>
      <c r="Y39" s="73">
        <v>224.7</v>
      </c>
      <c r="Z39" s="73">
        <v>205.7</v>
      </c>
      <c r="AA39" s="73">
        <v>215.7</v>
      </c>
      <c r="AB39" s="74">
        <v>77.34</v>
      </c>
      <c r="AC39" s="75">
        <v>0.75</v>
      </c>
      <c r="AD39" s="76">
        <v>0.23100000000000001</v>
      </c>
      <c r="AE39" s="76">
        <v>7.5</v>
      </c>
      <c r="AF39" s="76">
        <v>4.2</v>
      </c>
      <c r="AG39" s="76">
        <v>14.43</v>
      </c>
      <c r="AH39" s="76">
        <v>21.44</v>
      </c>
      <c r="AI39" s="76">
        <v>4.7</v>
      </c>
      <c r="AJ39" s="76">
        <v>8.7100000000000009</v>
      </c>
      <c r="AK39" s="76">
        <v>18.100000000000001</v>
      </c>
      <c r="AL39" s="76">
        <v>39.200000000000003</v>
      </c>
      <c r="AM39" s="76">
        <v>11.63</v>
      </c>
      <c r="AN39" s="77">
        <v>1.2090000000000001</v>
      </c>
      <c r="AO39" s="77">
        <v>1.125</v>
      </c>
      <c r="AP39" s="77">
        <v>0.73299999999999998</v>
      </c>
      <c r="AQ39" s="77">
        <v>0.379</v>
      </c>
      <c r="AR39" s="77">
        <v>0.10100000000000001</v>
      </c>
      <c r="AS39" s="77">
        <v>5.5E-2</v>
      </c>
      <c r="AT39" s="77">
        <v>0.108</v>
      </c>
      <c r="AU39" s="77">
        <v>0.105</v>
      </c>
      <c r="AV39" s="77">
        <v>0.93400000000000005</v>
      </c>
      <c r="AW39" s="76">
        <v>0.52100000000000002</v>
      </c>
      <c r="AX39" s="76">
        <v>0.41699999999999998</v>
      </c>
      <c r="AY39" s="76">
        <v>0.28000000000000003</v>
      </c>
      <c r="AZ39" s="76">
        <v>0.184</v>
      </c>
      <c r="BA39" s="76">
        <v>0.14599999999999999</v>
      </c>
      <c r="BB39" s="76">
        <v>0.108</v>
      </c>
      <c r="BC39" s="76">
        <v>8.5999999999999993E-2</v>
      </c>
      <c r="BD39" s="76">
        <v>44.77</v>
      </c>
      <c r="BE39" s="76">
        <v>29.72</v>
      </c>
      <c r="BF39" s="76">
        <v>9.1</v>
      </c>
      <c r="BG39" s="76">
        <v>23.16</v>
      </c>
      <c r="BH39" s="76">
        <v>48.05</v>
      </c>
    </row>
    <row r="40" spans="1:60" x14ac:dyDescent="0.2">
      <c r="A40" s="71">
        <v>37</v>
      </c>
      <c r="B40" s="72">
        <v>285</v>
      </c>
      <c r="C40" s="73">
        <v>306.39999999999998</v>
      </c>
      <c r="D40" s="78">
        <v>211.8</v>
      </c>
      <c r="E40" s="78">
        <v>227.7</v>
      </c>
      <c r="F40" s="78">
        <v>229.2</v>
      </c>
      <c r="G40" s="78">
        <v>246.1</v>
      </c>
      <c r="H40" s="78">
        <v>270.8</v>
      </c>
      <c r="I40" s="78">
        <v>287.7</v>
      </c>
      <c r="J40" s="78">
        <v>309.10000000000002</v>
      </c>
      <c r="K40" s="78">
        <v>326</v>
      </c>
      <c r="L40" s="78">
        <v>316.2</v>
      </c>
      <c r="M40" s="78">
        <v>425</v>
      </c>
      <c r="N40" s="78">
        <v>219.5</v>
      </c>
      <c r="O40" s="73">
        <v>236</v>
      </c>
      <c r="P40" s="73">
        <v>284.10000000000002</v>
      </c>
      <c r="Q40" s="73">
        <v>300</v>
      </c>
      <c r="R40" s="73">
        <v>274.60000000000002</v>
      </c>
      <c r="S40" s="73">
        <v>289.8</v>
      </c>
      <c r="T40" s="73">
        <v>252.3</v>
      </c>
      <c r="U40" s="73">
        <v>265.8</v>
      </c>
      <c r="V40" s="73">
        <v>231.1</v>
      </c>
      <c r="W40" s="73">
        <v>243</v>
      </c>
      <c r="X40" s="73">
        <v>214.1</v>
      </c>
      <c r="Y40" s="73">
        <v>224.7</v>
      </c>
      <c r="Z40" s="73">
        <v>205.7</v>
      </c>
      <c r="AA40" s="73">
        <v>215.7</v>
      </c>
      <c r="AB40" s="74">
        <v>78.3</v>
      </c>
      <c r="AC40" s="75">
        <v>0.75</v>
      </c>
      <c r="AD40" s="76">
        <v>0.23799999999999999</v>
      </c>
      <c r="AE40" s="76">
        <v>7.5</v>
      </c>
      <c r="AF40" s="76">
        <v>4.2</v>
      </c>
      <c r="AG40" s="76">
        <v>14.43</v>
      </c>
      <c r="AH40" s="76">
        <v>21.44</v>
      </c>
      <c r="AI40" s="76">
        <v>4.7</v>
      </c>
      <c r="AJ40" s="76">
        <v>8.7100000000000009</v>
      </c>
      <c r="AK40" s="76">
        <v>18.100000000000001</v>
      </c>
      <c r="AL40" s="76">
        <v>39.200000000000003</v>
      </c>
      <c r="AM40" s="76">
        <v>11.63</v>
      </c>
      <c r="AN40" s="77">
        <v>1.2709999999999999</v>
      </c>
      <c r="AO40" s="77">
        <v>1.1819999999999999</v>
      </c>
      <c r="AP40" s="77">
        <v>0.77</v>
      </c>
      <c r="AQ40" s="77">
        <v>0.39700000000000002</v>
      </c>
      <c r="AR40" s="77">
        <v>0.106</v>
      </c>
      <c r="AS40" s="77">
        <v>5.8000000000000003E-2</v>
      </c>
      <c r="AT40" s="77">
        <v>0.113</v>
      </c>
      <c r="AU40" s="77">
        <v>0.109</v>
      </c>
      <c r="AV40" s="77">
        <v>0.98299999999999998</v>
      </c>
      <c r="AW40" s="76">
        <v>0.53500000000000003</v>
      </c>
      <c r="AX40" s="76">
        <v>0.42899999999999999</v>
      </c>
      <c r="AY40" s="76">
        <v>0.28799999999999998</v>
      </c>
      <c r="AZ40" s="76">
        <v>0.19</v>
      </c>
      <c r="BA40" s="76">
        <v>0.15</v>
      </c>
      <c r="BB40" s="76">
        <v>0.111</v>
      </c>
      <c r="BC40" s="76">
        <v>8.7999999999999995E-2</v>
      </c>
      <c r="BD40" s="76">
        <v>45.65</v>
      </c>
      <c r="BE40" s="76">
        <v>30.29</v>
      </c>
      <c r="BF40" s="76">
        <v>9.1</v>
      </c>
      <c r="BG40" s="76">
        <v>23.16</v>
      </c>
      <c r="BH40" s="76">
        <v>48.05</v>
      </c>
    </row>
    <row r="41" spans="1:60" x14ac:dyDescent="0.2">
      <c r="A41" s="71">
        <v>38</v>
      </c>
      <c r="B41" s="72">
        <v>285</v>
      </c>
      <c r="C41" s="73">
        <v>306.39999999999998</v>
      </c>
      <c r="D41" s="78">
        <v>211.8</v>
      </c>
      <c r="E41" s="78">
        <v>227.7</v>
      </c>
      <c r="F41" s="78">
        <v>229.2</v>
      </c>
      <c r="G41" s="78">
        <v>246.1</v>
      </c>
      <c r="H41" s="78">
        <v>270.8</v>
      </c>
      <c r="I41" s="78">
        <v>287.7</v>
      </c>
      <c r="J41" s="78">
        <v>309.10000000000002</v>
      </c>
      <c r="K41" s="78">
        <v>326</v>
      </c>
      <c r="L41" s="78">
        <v>316.2</v>
      </c>
      <c r="M41" s="78">
        <v>425</v>
      </c>
      <c r="N41" s="78">
        <v>219.5</v>
      </c>
      <c r="O41" s="73">
        <v>236</v>
      </c>
      <c r="P41" s="73">
        <v>284.10000000000002</v>
      </c>
      <c r="Q41" s="73">
        <v>300</v>
      </c>
      <c r="R41" s="73">
        <v>274.60000000000002</v>
      </c>
      <c r="S41" s="73">
        <v>289.8</v>
      </c>
      <c r="T41" s="73">
        <v>252.3</v>
      </c>
      <c r="U41" s="73">
        <v>265.8</v>
      </c>
      <c r="V41" s="73">
        <v>231.1</v>
      </c>
      <c r="W41" s="73">
        <v>243</v>
      </c>
      <c r="X41" s="73">
        <v>214.1</v>
      </c>
      <c r="Y41" s="73">
        <v>224.7</v>
      </c>
      <c r="Z41" s="73">
        <v>205.7</v>
      </c>
      <c r="AA41" s="73">
        <v>215.7</v>
      </c>
      <c r="AB41" s="74">
        <v>79.260000000000005</v>
      </c>
      <c r="AC41" s="75">
        <v>0.75</v>
      </c>
      <c r="AD41" s="76">
        <v>0.245</v>
      </c>
      <c r="AE41" s="76">
        <v>7.5</v>
      </c>
      <c r="AF41" s="76">
        <v>4.2</v>
      </c>
      <c r="AG41" s="76">
        <v>14.43</v>
      </c>
      <c r="AH41" s="76">
        <v>21.44</v>
      </c>
      <c r="AI41" s="76">
        <v>4.7</v>
      </c>
      <c r="AJ41" s="76">
        <v>8.7100000000000009</v>
      </c>
      <c r="AK41" s="76">
        <v>18.100000000000001</v>
      </c>
      <c r="AL41" s="76">
        <v>39.200000000000003</v>
      </c>
      <c r="AM41" s="76">
        <v>11.63</v>
      </c>
      <c r="AN41" s="77">
        <v>1.335</v>
      </c>
      <c r="AO41" s="77">
        <v>1.242</v>
      </c>
      <c r="AP41" s="77">
        <v>0.80900000000000005</v>
      </c>
      <c r="AQ41" s="77">
        <v>0.41499999999999998</v>
      </c>
      <c r="AR41" s="77">
        <v>0.111</v>
      </c>
      <c r="AS41" s="77">
        <v>0.06</v>
      </c>
      <c r="AT41" s="77">
        <v>0.11799999999999999</v>
      </c>
      <c r="AU41" s="77">
        <v>0.114</v>
      </c>
      <c r="AV41" s="77">
        <v>1.034</v>
      </c>
      <c r="AW41" s="76">
        <v>0.55000000000000004</v>
      </c>
      <c r="AX41" s="76">
        <v>0.441</v>
      </c>
      <c r="AY41" s="76">
        <v>0.29599999999999999</v>
      </c>
      <c r="AZ41" s="76">
        <v>0.19500000000000001</v>
      </c>
      <c r="BA41" s="76">
        <v>0.154</v>
      </c>
      <c r="BB41" s="76">
        <v>0.114</v>
      </c>
      <c r="BC41" s="76">
        <v>9.0999999999999998E-2</v>
      </c>
      <c r="BD41" s="76">
        <v>46.56</v>
      </c>
      <c r="BE41" s="76">
        <v>30.9</v>
      </c>
      <c r="BF41" s="76">
        <v>9.1</v>
      </c>
      <c r="BG41" s="76">
        <v>23.16</v>
      </c>
      <c r="BH41" s="76">
        <v>48.05</v>
      </c>
    </row>
    <row r="42" spans="1:60" x14ac:dyDescent="0.2">
      <c r="A42" s="71">
        <v>39</v>
      </c>
      <c r="B42" s="72">
        <v>285</v>
      </c>
      <c r="C42" s="73">
        <v>306.39999999999998</v>
      </c>
      <c r="D42" s="78">
        <v>211.8</v>
      </c>
      <c r="E42" s="78">
        <v>227.7</v>
      </c>
      <c r="F42" s="78">
        <v>229.2</v>
      </c>
      <c r="G42" s="78">
        <v>246.1</v>
      </c>
      <c r="H42" s="78">
        <v>270.8</v>
      </c>
      <c r="I42" s="78">
        <v>287.7</v>
      </c>
      <c r="J42" s="78">
        <v>309.10000000000002</v>
      </c>
      <c r="K42" s="78">
        <v>326</v>
      </c>
      <c r="L42" s="78">
        <v>316.2</v>
      </c>
      <c r="M42" s="78">
        <v>425</v>
      </c>
      <c r="N42" s="78">
        <v>219.5</v>
      </c>
      <c r="O42" s="73">
        <v>236</v>
      </c>
      <c r="P42" s="73">
        <v>284.10000000000002</v>
      </c>
      <c r="Q42" s="73">
        <v>300</v>
      </c>
      <c r="R42" s="73">
        <v>274.60000000000002</v>
      </c>
      <c r="S42" s="73">
        <v>289.8</v>
      </c>
      <c r="T42" s="73">
        <v>252.3</v>
      </c>
      <c r="U42" s="73">
        <v>265.8</v>
      </c>
      <c r="V42" s="73">
        <v>231.1</v>
      </c>
      <c r="W42" s="73">
        <v>243</v>
      </c>
      <c r="X42" s="73">
        <v>214.1</v>
      </c>
      <c r="Y42" s="73">
        <v>224.7</v>
      </c>
      <c r="Z42" s="73">
        <v>205.7</v>
      </c>
      <c r="AA42" s="73">
        <v>215.7</v>
      </c>
      <c r="AB42" s="74">
        <v>80.19</v>
      </c>
      <c r="AC42" s="75">
        <v>0.75</v>
      </c>
      <c r="AD42" s="76">
        <v>0.252</v>
      </c>
      <c r="AE42" s="76">
        <v>7.5</v>
      </c>
      <c r="AF42" s="76">
        <v>4.2</v>
      </c>
      <c r="AG42" s="76">
        <v>14.43</v>
      </c>
      <c r="AH42" s="76">
        <v>21.44</v>
      </c>
      <c r="AI42" s="76">
        <v>4.7</v>
      </c>
      <c r="AJ42" s="76">
        <v>8.7100000000000009</v>
      </c>
      <c r="AK42" s="76">
        <v>18.100000000000001</v>
      </c>
      <c r="AL42" s="76">
        <v>39.200000000000003</v>
      </c>
      <c r="AM42" s="76">
        <v>11.63</v>
      </c>
      <c r="AN42" s="77">
        <v>1.403</v>
      </c>
      <c r="AO42" s="77">
        <v>1.3049999999999999</v>
      </c>
      <c r="AP42" s="77">
        <v>0.85</v>
      </c>
      <c r="AQ42" s="77">
        <v>0.433</v>
      </c>
      <c r="AR42" s="77">
        <v>0.11600000000000001</v>
      </c>
      <c r="AS42" s="77">
        <v>6.3E-2</v>
      </c>
      <c r="AT42" s="77">
        <v>0.123</v>
      </c>
      <c r="AU42" s="77">
        <v>0.11799999999999999</v>
      </c>
      <c r="AV42" s="77">
        <v>1.0880000000000001</v>
      </c>
      <c r="AW42" s="76">
        <v>0.56499999999999995</v>
      </c>
      <c r="AX42" s="76">
        <v>0.45300000000000001</v>
      </c>
      <c r="AY42" s="76">
        <v>0.30499999999999999</v>
      </c>
      <c r="AZ42" s="76">
        <v>0.2</v>
      </c>
      <c r="BA42" s="76">
        <v>0.158</v>
      </c>
      <c r="BB42" s="76">
        <v>0.11600000000000001</v>
      </c>
      <c r="BC42" s="76">
        <v>9.2999999999999999E-2</v>
      </c>
      <c r="BD42" s="76">
        <v>47.53</v>
      </c>
      <c r="BE42" s="76">
        <v>31.53</v>
      </c>
      <c r="BF42" s="76">
        <v>9.1</v>
      </c>
      <c r="BG42" s="76">
        <v>23.16</v>
      </c>
      <c r="BH42" s="76">
        <v>48.05</v>
      </c>
    </row>
    <row r="43" spans="1:60" x14ac:dyDescent="0.2">
      <c r="A43" s="71">
        <v>40</v>
      </c>
      <c r="B43" s="72">
        <v>285</v>
      </c>
      <c r="C43" s="73">
        <v>306.39999999999998</v>
      </c>
      <c r="D43" s="78">
        <v>211.8</v>
      </c>
      <c r="E43" s="78">
        <v>227.7</v>
      </c>
      <c r="F43" s="78">
        <v>229.2</v>
      </c>
      <c r="G43" s="78">
        <v>246.1</v>
      </c>
      <c r="H43" s="78">
        <v>270.8</v>
      </c>
      <c r="I43" s="78">
        <v>287.7</v>
      </c>
      <c r="J43" s="78">
        <v>309.10000000000002</v>
      </c>
      <c r="K43" s="78">
        <v>326</v>
      </c>
      <c r="L43" s="78">
        <v>316.2</v>
      </c>
      <c r="M43" s="78">
        <v>425</v>
      </c>
      <c r="N43" s="78">
        <v>219.5</v>
      </c>
      <c r="O43" s="73">
        <v>236</v>
      </c>
      <c r="P43" s="73">
        <v>284.10000000000002</v>
      </c>
      <c r="Q43" s="73">
        <v>300</v>
      </c>
      <c r="R43" s="73">
        <v>274.60000000000002</v>
      </c>
      <c r="S43" s="73">
        <v>289.8</v>
      </c>
      <c r="T43" s="73">
        <v>252.3</v>
      </c>
      <c r="U43" s="73">
        <v>265.8</v>
      </c>
      <c r="V43" s="73">
        <v>231.1</v>
      </c>
      <c r="W43" s="73">
        <v>243</v>
      </c>
      <c r="X43" s="73">
        <v>214.1</v>
      </c>
      <c r="Y43" s="73">
        <v>224.7</v>
      </c>
      <c r="Z43" s="73">
        <v>205.7</v>
      </c>
      <c r="AA43" s="73">
        <v>215.7</v>
      </c>
      <c r="AB43" s="74">
        <v>81.13</v>
      </c>
      <c r="AC43" s="75">
        <v>0.75</v>
      </c>
      <c r="AD43" s="76">
        <v>0.26</v>
      </c>
      <c r="AE43" s="76">
        <v>7.5</v>
      </c>
      <c r="AF43" s="76">
        <v>4.2</v>
      </c>
      <c r="AG43" s="76">
        <v>14.43</v>
      </c>
      <c r="AH43" s="76">
        <v>21.44</v>
      </c>
      <c r="AI43" s="76">
        <v>4.7</v>
      </c>
      <c r="AJ43" s="76">
        <v>8.7100000000000009</v>
      </c>
      <c r="AK43" s="76">
        <v>18.100000000000001</v>
      </c>
      <c r="AL43" s="76">
        <v>39.200000000000003</v>
      </c>
      <c r="AM43" s="76">
        <v>11.63</v>
      </c>
      <c r="AN43" s="77">
        <v>1.4730000000000001</v>
      </c>
      <c r="AO43" s="77">
        <v>1.371</v>
      </c>
      <c r="AP43" s="77">
        <v>0.89300000000000002</v>
      </c>
      <c r="AQ43" s="77">
        <v>0.45300000000000001</v>
      </c>
      <c r="AR43" s="77">
        <v>0.122</v>
      </c>
      <c r="AS43" s="77">
        <v>6.5000000000000002E-2</v>
      </c>
      <c r="AT43" s="77">
        <v>0.128</v>
      </c>
      <c r="AU43" s="77">
        <v>0.123</v>
      </c>
      <c r="AV43" s="77">
        <v>1.145</v>
      </c>
      <c r="AW43" s="76">
        <v>0.57999999999999996</v>
      </c>
      <c r="AX43" s="76">
        <v>0.46600000000000003</v>
      </c>
      <c r="AY43" s="76">
        <v>0.314</v>
      </c>
      <c r="AZ43" s="76">
        <v>0.20599999999999999</v>
      </c>
      <c r="BA43" s="76">
        <v>0.16300000000000001</v>
      </c>
      <c r="BB43" s="76">
        <v>0.12</v>
      </c>
      <c r="BC43" s="76">
        <v>9.6000000000000002E-2</v>
      </c>
      <c r="BD43" s="76">
        <v>48.53</v>
      </c>
      <c r="BE43" s="76">
        <v>32.19</v>
      </c>
      <c r="BF43" s="76">
        <v>9.1</v>
      </c>
      <c r="BG43" s="76">
        <v>23.16</v>
      </c>
      <c r="BH43" s="76">
        <v>48.05</v>
      </c>
    </row>
    <row r="44" spans="1:60" x14ac:dyDescent="0.2">
      <c r="A44" s="71">
        <v>41</v>
      </c>
      <c r="B44" s="72">
        <v>285</v>
      </c>
      <c r="C44" s="73">
        <v>306.39999999999998</v>
      </c>
      <c r="D44" s="78">
        <v>211.8</v>
      </c>
      <c r="E44" s="78">
        <v>227.7</v>
      </c>
      <c r="F44" s="43">
        <v>229.2</v>
      </c>
      <c r="G44" s="43">
        <v>246.1</v>
      </c>
      <c r="H44" s="43">
        <v>270.8</v>
      </c>
      <c r="I44" s="43">
        <v>287.7</v>
      </c>
      <c r="J44" s="43">
        <v>309.10000000000002</v>
      </c>
      <c r="K44" s="43">
        <v>326</v>
      </c>
      <c r="L44" s="78">
        <v>316.2</v>
      </c>
      <c r="M44" s="78">
        <v>425</v>
      </c>
      <c r="N44" s="78">
        <v>219.5</v>
      </c>
      <c r="O44" s="73">
        <v>236</v>
      </c>
      <c r="P44" s="73">
        <v>301.3</v>
      </c>
      <c r="Q44" s="73">
        <v>318.5</v>
      </c>
      <c r="R44" s="73">
        <v>291</v>
      </c>
      <c r="S44" s="73">
        <v>307.39999999999998</v>
      </c>
      <c r="T44" s="73">
        <v>267</v>
      </c>
      <c r="U44" s="73">
        <v>281.60000000000002</v>
      </c>
      <c r="V44" s="73">
        <v>244.1</v>
      </c>
      <c r="W44" s="73">
        <v>256.89999999999998</v>
      </c>
      <c r="X44" s="73">
        <v>225.8</v>
      </c>
      <c r="Y44" s="73">
        <v>237.3</v>
      </c>
      <c r="Z44" s="73">
        <v>216.6</v>
      </c>
      <c r="AA44" s="73">
        <v>227.4</v>
      </c>
      <c r="AB44" s="74">
        <v>82.07</v>
      </c>
      <c r="AC44" s="75">
        <v>0.75</v>
      </c>
      <c r="AD44" s="76">
        <v>0.26700000000000002</v>
      </c>
      <c r="AE44" s="76">
        <v>7.5</v>
      </c>
      <c r="AF44" s="76">
        <v>4.2</v>
      </c>
      <c r="AG44" s="76">
        <v>14.43</v>
      </c>
      <c r="AH44" s="76">
        <v>21.44</v>
      </c>
      <c r="AI44" s="76">
        <v>4.7</v>
      </c>
      <c r="AJ44" s="76">
        <v>8.7100000000000009</v>
      </c>
      <c r="AK44" s="76">
        <v>18.100000000000001</v>
      </c>
      <c r="AL44" s="76">
        <v>40.229999999999997</v>
      </c>
      <c r="AM44" s="76">
        <v>11.63</v>
      </c>
      <c r="AN44" s="77">
        <v>1.5469999999999999</v>
      </c>
      <c r="AO44" s="77">
        <v>1.44</v>
      </c>
      <c r="AP44" s="77">
        <v>0.93799999999999994</v>
      </c>
      <c r="AQ44" s="77">
        <v>0.47399999999999998</v>
      </c>
      <c r="AR44" s="77">
        <v>0.128</v>
      </c>
      <c r="AS44" s="77">
        <v>6.8000000000000005E-2</v>
      </c>
      <c r="AT44" s="77">
        <v>0.13400000000000001</v>
      </c>
      <c r="AU44" s="77">
        <v>0.129</v>
      </c>
      <c r="AV44" s="77">
        <v>1.204</v>
      </c>
      <c r="AW44" s="76">
        <v>0.59599999999999997</v>
      </c>
      <c r="AX44" s="76">
        <v>0.47899999999999998</v>
      </c>
      <c r="AY44" s="76">
        <v>0.32300000000000001</v>
      </c>
      <c r="AZ44" s="76">
        <v>0.21199999999999999</v>
      </c>
      <c r="BA44" s="76">
        <v>0.16700000000000001</v>
      </c>
      <c r="BB44" s="76">
        <v>0.123</v>
      </c>
      <c r="BC44" s="76">
        <v>9.8000000000000004E-2</v>
      </c>
      <c r="BD44" s="76">
        <v>49.59</v>
      </c>
      <c r="BE44" s="76">
        <v>32.880000000000003</v>
      </c>
      <c r="BF44" s="76">
        <v>9.6</v>
      </c>
      <c r="BG44" s="76">
        <v>26.2</v>
      </c>
      <c r="BH44" s="76">
        <v>54.27</v>
      </c>
    </row>
    <row r="45" spans="1:60" x14ac:dyDescent="0.2">
      <c r="A45" s="71">
        <v>42</v>
      </c>
      <c r="B45" s="72">
        <v>285</v>
      </c>
      <c r="C45" s="73">
        <v>306.39999999999998</v>
      </c>
      <c r="D45" s="78">
        <v>211.8</v>
      </c>
      <c r="E45" s="78">
        <v>227.7</v>
      </c>
      <c r="F45" s="78">
        <v>229.2</v>
      </c>
      <c r="G45" s="78">
        <v>246.1</v>
      </c>
      <c r="H45" s="78">
        <v>270.8</v>
      </c>
      <c r="I45" s="78">
        <v>287.7</v>
      </c>
      <c r="J45" s="78">
        <v>309.10000000000002</v>
      </c>
      <c r="K45" s="78">
        <v>326</v>
      </c>
      <c r="L45" s="78">
        <v>316.2</v>
      </c>
      <c r="M45" s="78">
        <v>425</v>
      </c>
      <c r="N45" s="78">
        <v>219.5</v>
      </c>
      <c r="O45" s="73">
        <v>236</v>
      </c>
      <c r="P45" s="73">
        <v>301.3</v>
      </c>
      <c r="Q45" s="73">
        <v>318.5</v>
      </c>
      <c r="R45" s="73">
        <v>291</v>
      </c>
      <c r="S45" s="73">
        <v>307.39999999999998</v>
      </c>
      <c r="T45" s="73">
        <v>267</v>
      </c>
      <c r="U45" s="73">
        <v>281.60000000000002</v>
      </c>
      <c r="V45" s="73">
        <v>244.1</v>
      </c>
      <c r="W45" s="73">
        <v>256.89999999999998</v>
      </c>
      <c r="X45" s="73">
        <v>225.8</v>
      </c>
      <c r="Y45" s="73">
        <v>237.3</v>
      </c>
      <c r="Z45" s="73">
        <v>216.6</v>
      </c>
      <c r="AA45" s="73">
        <v>227.4</v>
      </c>
      <c r="AB45" s="74">
        <v>83.01</v>
      </c>
      <c r="AC45" s="75">
        <v>0.75</v>
      </c>
      <c r="AD45" s="76">
        <v>0.27600000000000002</v>
      </c>
      <c r="AE45" s="76">
        <v>7.5</v>
      </c>
      <c r="AF45" s="76">
        <v>4.2</v>
      </c>
      <c r="AG45" s="76">
        <v>14.43</v>
      </c>
      <c r="AH45" s="76">
        <v>21.44</v>
      </c>
      <c r="AI45" s="76">
        <v>4.7</v>
      </c>
      <c r="AJ45" s="76">
        <v>8.7100000000000009</v>
      </c>
      <c r="AK45" s="76">
        <v>18.100000000000001</v>
      </c>
      <c r="AL45" s="76">
        <v>40.229999999999997</v>
      </c>
      <c r="AM45" s="76">
        <v>11.63</v>
      </c>
      <c r="AN45" s="77">
        <v>1.6240000000000001</v>
      </c>
      <c r="AO45" s="77">
        <v>1.5109999999999999</v>
      </c>
      <c r="AP45" s="77">
        <v>0.98499999999999999</v>
      </c>
      <c r="AQ45" s="77">
        <v>0.495</v>
      </c>
      <c r="AR45" s="77">
        <v>0.13400000000000001</v>
      </c>
      <c r="AS45" s="77">
        <v>7.0999999999999994E-2</v>
      </c>
      <c r="AT45" s="77">
        <v>0.13900000000000001</v>
      </c>
      <c r="AU45" s="77">
        <v>0.13400000000000001</v>
      </c>
      <c r="AV45" s="77">
        <v>1.2669999999999999</v>
      </c>
      <c r="AW45" s="76">
        <v>0.61299999999999999</v>
      </c>
      <c r="AX45" s="76">
        <v>0.49299999999999999</v>
      </c>
      <c r="AY45" s="76">
        <v>0.33300000000000002</v>
      </c>
      <c r="AZ45" s="76">
        <v>0.218</v>
      </c>
      <c r="BA45" s="76">
        <v>0.17199999999999999</v>
      </c>
      <c r="BB45" s="76">
        <v>0.126</v>
      </c>
      <c r="BC45" s="76">
        <v>0.10100000000000001</v>
      </c>
      <c r="BD45" s="76">
        <v>50.69</v>
      </c>
      <c r="BE45" s="76">
        <v>33.61</v>
      </c>
      <c r="BF45" s="76">
        <v>9.6</v>
      </c>
      <c r="BG45" s="76">
        <v>26.2</v>
      </c>
      <c r="BH45" s="76">
        <v>54.27</v>
      </c>
    </row>
    <row r="46" spans="1:60" x14ac:dyDescent="0.2">
      <c r="A46" s="71">
        <v>43</v>
      </c>
      <c r="B46" s="72">
        <v>285</v>
      </c>
      <c r="C46" s="73">
        <v>306.39999999999998</v>
      </c>
      <c r="D46" s="78">
        <v>211.8</v>
      </c>
      <c r="E46" s="78">
        <v>227.7</v>
      </c>
      <c r="F46" s="78">
        <v>229.2</v>
      </c>
      <c r="G46" s="78">
        <v>246.1</v>
      </c>
      <c r="H46" s="78">
        <v>270.8</v>
      </c>
      <c r="I46" s="78">
        <v>287.7</v>
      </c>
      <c r="J46" s="78">
        <v>309.10000000000002</v>
      </c>
      <c r="K46" s="78">
        <v>326</v>
      </c>
      <c r="L46" s="78">
        <v>316.2</v>
      </c>
      <c r="M46" s="78">
        <v>425</v>
      </c>
      <c r="N46" s="78">
        <v>219.5</v>
      </c>
      <c r="O46" s="73">
        <v>236</v>
      </c>
      <c r="P46" s="73">
        <v>301.3</v>
      </c>
      <c r="Q46" s="73">
        <v>318.5</v>
      </c>
      <c r="R46" s="73">
        <v>291</v>
      </c>
      <c r="S46" s="73">
        <v>307.39999999999998</v>
      </c>
      <c r="T46" s="73">
        <v>267</v>
      </c>
      <c r="U46" s="73">
        <v>281.60000000000002</v>
      </c>
      <c r="V46" s="73">
        <v>244.1</v>
      </c>
      <c r="W46" s="73">
        <v>256.89999999999998</v>
      </c>
      <c r="X46" s="73">
        <v>225.8</v>
      </c>
      <c r="Y46" s="73">
        <v>237.3</v>
      </c>
      <c r="Z46" s="73">
        <v>216.6</v>
      </c>
      <c r="AA46" s="73">
        <v>227.4</v>
      </c>
      <c r="AB46" s="74">
        <v>83.95</v>
      </c>
      <c r="AC46" s="75">
        <v>0.75</v>
      </c>
      <c r="AD46" s="76">
        <v>0.28399999999999997</v>
      </c>
      <c r="AE46" s="76">
        <v>7.5</v>
      </c>
      <c r="AF46" s="76">
        <v>4.2</v>
      </c>
      <c r="AG46" s="76">
        <v>14.43</v>
      </c>
      <c r="AH46" s="76">
        <v>21.44</v>
      </c>
      <c r="AI46" s="76">
        <v>4.7</v>
      </c>
      <c r="AJ46" s="76">
        <v>8.7100000000000009</v>
      </c>
      <c r="AK46" s="76">
        <v>18.100000000000001</v>
      </c>
      <c r="AL46" s="76">
        <v>40.229999999999997</v>
      </c>
      <c r="AM46" s="76">
        <v>11.63</v>
      </c>
      <c r="AN46" s="77">
        <v>1.7050000000000001</v>
      </c>
      <c r="AO46" s="77">
        <v>1.5860000000000001</v>
      </c>
      <c r="AP46" s="77">
        <v>1.0329999999999999</v>
      </c>
      <c r="AQ46" s="77">
        <v>0.51700000000000002</v>
      </c>
      <c r="AR46" s="77">
        <v>0.14099999999999999</v>
      </c>
      <c r="AS46" s="77">
        <v>7.3999999999999996E-2</v>
      </c>
      <c r="AT46" s="77">
        <v>0.14499999999999999</v>
      </c>
      <c r="AU46" s="77">
        <v>0.14000000000000001</v>
      </c>
      <c r="AV46" s="77">
        <v>1.333</v>
      </c>
      <c r="AW46" s="76">
        <v>0.63100000000000001</v>
      </c>
      <c r="AX46" s="76">
        <v>0.50700000000000001</v>
      </c>
      <c r="AY46" s="76">
        <v>0.34300000000000003</v>
      </c>
      <c r="AZ46" s="76">
        <v>0.224</v>
      </c>
      <c r="BA46" s="76">
        <v>0.17699999999999999</v>
      </c>
      <c r="BB46" s="76">
        <v>0.129</v>
      </c>
      <c r="BC46" s="76">
        <v>0.104</v>
      </c>
      <c r="BD46" s="76">
        <v>51.85</v>
      </c>
      <c r="BE46" s="76">
        <v>34.369999999999997</v>
      </c>
      <c r="BF46" s="76">
        <v>9.6</v>
      </c>
      <c r="BG46" s="76">
        <v>26.2</v>
      </c>
      <c r="BH46" s="76">
        <v>54.27</v>
      </c>
    </row>
    <row r="47" spans="1:60" x14ac:dyDescent="0.2">
      <c r="A47" s="71">
        <v>44</v>
      </c>
      <c r="B47" s="72">
        <v>285</v>
      </c>
      <c r="C47" s="73">
        <v>306.39999999999998</v>
      </c>
      <c r="D47" s="78">
        <v>211.8</v>
      </c>
      <c r="E47" s="78">
        <v>227.7</v>
      </c>
      <c r="F47" s="78">
        <v>229.2</v>
      </c>
      <c r="G47" s="78">
        <v>246.1</v>
      </c>
      <c r="H47" s="78">
        <v>270.8</v>
      </c>
      <c r="I47" s="78">
        <v>287.7</v>
      </c>
      <c r="J47" s="78">
        <v>309.10000000000002</v>
      </c>
      <c r="K47" s="78">
        <v>326</v>
      </c>
      <c r="L47" s="78">
        <v>316.2</v>
      </c>
      <c r="M47" s="78">
        <v>425</v>
      </c>
      <c r="N47" s="78">
        <v>219.5</v>
      </c>
      <c r="O47" s="73">
        <v>236</v>
      </c>
      <c r="P47" s="73">
        <v>301.3</v>
      </c>
      <c r="Q47" s="73">
        <v>318.5</v>
      </c>
      <c r="R47" s="73">
        <v>291</v>
      </c>
      <c r="S47" s="73">
        <v>307.39999999999998</v>
      </c>
      <c r="T47" s="73">
        <v>267</v>
      </c>
      <c r="U47" s="73">
        <v>281.60000000000002</v>
      </c>
      <c r="V47" s="73">
        <v>244.1</v>
      </c>
      <c r="W47" s="73">
        <v>256.89999999999998</v>
      </c>
      <c r="X47" s="73">
        <v>225.8</v>
      </c>
      <c r="Y47" s="73">
        <v>237.3</v>
      </c>
      <c r="Z47" s="73">
        <v>216.6</v>
      </c>
      <c r="AA47" s="73">
        <v>227.4</v>
      </c>
      <c r="AB47" s="74">
        <v>84.89</v>
      </c>
      <c r="AC47" s="75">
        <v>0.75</v>
      </c>
      <c r="AD47" s="76">
        <v>0.29299999999999998</v>
      </c>
      <c r="AE47" s="76">
        <v>7.5</v>
      </c>
      <c r="AF47" s="76">
        <v>4.2</v>
      </c>
      <c r="AG47" s="76">
        <v>14.43</v>
      </c>
      <c r="AH47" s="76">
        <v>21.44</v>
      </c>
      <c r="AI47" s="76">
        <v>4.7</v>
      </c>
      <c r="AJ47" s="76">
        <v>8.7100000000000009</v>
      </c>
      <c r="AK47" s="76">
        <v>18.100000000000001</v>
      </c>
      <c r="AL47" s="76">
        <v>40.229999999999997</v>
      </c>
      <c r="AM47" s="76">
        <v>11.63</v>
      </c>
      <c r="AN47" s="77">
        <v>1.79</v>
      </c>
      <c r="AO47" s="77">
        <v>1.665</v>
      </c>
      <c r="AP47" s="77">
        <v>1.085</v>
      </c>
      <c r="AQ47" s="77">
        <v>0.54100000000000004</v>
      </c>
      <c r="AR47" s="77">
        <v>0.14699999999999999</v>
      </c>
      <c r="AS47" s="77">
        <v>7.6999999999999999E-2</v>
      </c>
      <c r="AT47" s="77">
        <v>0.152</v>
      </c>
      <c r="AU47" s="77">
        <v>0.14599999999999999</v>
      </c>
      <c r="AV47" s="77">
        <v>1.4019999999999999</v>
      </c>
      <c r="AW47" s="76">
        <v>0.64900000000000002</v>
      </c>
      <c r="AX47" s="76">
        <v>0.52300000000000002</v>
      </c>
      <c r="AY47" s="76">
        <v>0.35399999999999998</v>
      </c>
      <c r="AZ47" s="76">
        <v>0.23</v>
      </c>
      <c r="BA47" s="76">
        <v>0.182</v>
      </c>
      <c r="BB47" s="76">
        <v>0.13300000000000001</v>
      </c>
      <c r="BC47" s="76">
        <v>0.106</v>
      </c>
      <c r="BD47" s="76">
        <v>53.06</v>
      </c>
      <c r="BE47" s="76">
        <v>35.159999999999997</v>
      </c>
      <c r="BF47" s="76">
        <v>9.6</v>
      </c>
      <c r="BG47" s="76">
        <v>26.2</v>
      </c>
      <c r="BH47" s="76">
        <v>54.27</v>
      </c>
    </row>
    <row r="48" spans="1:60" x14ac:dyDescent="0.2">
      <c r="A48" s="71">
        <v>45</v>
      </c>
      <c r="B48" s="72">
        <v>285</v>
      </c>
      <c r="C48" s="73">
        <v>306.39999999999998</v>
      </c>
      <c r="D48" s="78">
        <v>211.8</v>
      </c>
      <c r="E48" s="78">
        <v>227.7</v>
      </c>
      <c r="F48" s="78">
        <v>229.2</v>
      </c>
      <c r="G48" s="78">
        <v>246.1</v>
      </c>
      <c r="H48" s="78">
        <v>270.8</v>
      </c>
      <c r="I48" s="78">
        <v>287.7</v>
      </c>
      <c r="J48" s="78">
        <v>309.10000000000002</v>
      </c>
      <c r="K48" s="78">
        <v>326</v>
      </c>
      <c r="L48" s="78">
        <v>316.2</v>
      </c>
      <c r="M48" s="78">
        <v>425</v>
      </c>
      <c r="N48" s="78">
        <v>219.5</v>
      </c>
      <c r="O48" s="73">
        <v>236</v>
      </c>
      <c r="P48" s="73">
        <v>301.3</v>
      </c>
      <c r="Q48" s="73">
        <v>318.5</v>
      </c>
      <c r="R48" s="73">
        <v>291</v>
      </c>
      <c r="S48" s="73">
        <v>307.39999999999998</v>
      </c>
      <c r="T48" s="73">
        <v>267</v>
      </c>
      <c r="U48" s="73">
        <v>281.60000000000002</v>
      </c>
      <c r="V48" s="73">
        <v>244.1</v>
      </c>
      <c r="W48" s="73">
        <v>256.89999999999998</v>
      </c>
      <c r="X48" s="73">
        <v>225.8</v>
      </c>
      <c r="Y48" s="73">
        <v>237.3</v>
      </c>
      <c r="Z48" s="73">
        <v>216.6</v>
      </c>
      <c r="AA48" s="73">
        <v>227.4</v>
      </c>
      <c r="AB48" s="74">
        <v>85.82</v>
      </c>
      <c r="AC48" s="75">
        <v>0.75</v>
      </c>
      <c r="AD48" s="76">
        <v>0.30199999999999999</v>
      </c>
      <c r="AE48" s="76">
        <v>14.7</v>
      </c>
      <c r="AF48" s="76">
        <v>4.2</v>
      </c>
      <c r="AG48" s="76">
        <v>16.239999999999998</v>
      </c>
      <c r="AH48" s="76">
        <v>24.21</v>
      </c>
      <c r="AI48" s="76">
        <v>13.82</v>
      </c>
      <c r="AJ48" s="76">
        <v>19.47</v>
      </c>
      <c r="AK48" s="76">
        <v>35.26</v>
      </c>
      <c r="AL48" s="76">
        <v>40.229999999999997</v>
      </c>
      <c r="AM48" s="76">
        <v>10.51</v>
      </c>
      <c r="AN48" s="77">
        <v>1.8779999999999999</v>
      </c>
      <c r="AO48" s="77">
        <v>1.7470000000000001</v>
      </c>
      <c r="AP48" s="77">
        <v>1.1379999999999999</v>
      </c>
      <c r="AQ48" s="77">
        <v>0.56499999999999995</v>
      </c>
      <c r="AR48" s="77">
        <v>0.154</v>
      </c>
      <c r="AS48" s="77">
        <v>0.08</v>
      </c>
      <c r="AT48" s="77">
        <v>0.158</v>
      </c>
      <c r="AU48" s="77">
        <v>0.153</v>
      </c>
      <c r="AV48" s="77">
        <v>1.4750000000000001</v>
      </c>
      <c r="AW48" s="76">
        <v>0.66800000000000004</v>
      </c>
      <c r="AX48" s="76">
        <v>0.53800000000000003</v>
      </c>
      <c r="AY48" s="76">
        <v>0.36499999999999999</v>
      </c>
      <c r="AZ48" s="76">
        <v>0.23699999999999999</v>
      </c>
      <c r="BA48" s="76">
        <v>0.187</v>
      </c>
      <c r="BB48" s="76">
        <v>0.13700000000000001</v>
      </c>
      <c r="BC48" s="76">
        <v>0.109</v>
      </c>
      <c r="BD48" s="76">
        <v>54.29</v>
      </c>
      <c r="BE48" s="76">
        <v>35.97</v>
      </c>
      <c r="BF48" s="76">
        <v>9.6</v>
      </c>
      <c r="BG48" s="76">
        <v>26.2</v>
      </c>
      <c r="BH48" s="76">
        <v>54.27</v>
      </c>
    </row>
    <row r="49" spans="1:60" x14ac:dyDescent="0.2">
      <c r="A49" s="71">
        <v>46</v>
      </c>
      <c r="B49" s="72">
        <v>285</v>
      </c>
      <c r="C49" s="73">
        <v>306.39999999999998</v>
      </c>
      <c r="D49" s="78">
        <v>211.8</v>
      </c>
      <c r="E49" s="78">
        <v>227.7</v>
      </c>
      <c r="F49" s="43">
        <v>229.2</v>
      </c>
      <c r="G49" s="43">
        <v>246.1</v>
      </c>
      <c r="H49" s="43">
        <v>270.8</v>
      </c>
      <c r="I49" s="43">
        <v>287.7</v>
      </c>
      <c r="J49" s="43">
        <v>309.10000000000002</v>
      </c>
      <c r="K49" s="43">
        <v>326</v>
      </c>
      <c r="L49" s="78">
        <v>316.2</v>
      </c>
      <c r="M49" s="78">
        <v>425</v>
      </c>
      <c r="N49" s="78">
        <v>219.5</v>
      </c>
      <c r="O49" s="73">
        <v>236</v>
      </c>
      <c r="P49" s="73">
        <v>323.39999999999998</v>
      </c>
      <c r="Q49" s="73">
        <v>342.2</v>
      </c>
      <c r="R49" s="73">
        <v>312.2</v>
      </c>
      <c r="S49" s="73">
        <v>330.1</v>
      </c>
      <c r="T49" s="73">
        <v>286</v>
      </c>
      <c r="U49" s="73">
        <v>301.89999999999998</v>
      </c>
      <c r="V49" s="73">
        <v>261</v>
      </c>
      <c r="W49" s="73">
        <v>275</v>
      </c>
      <c r="X49" s="73">
        <v>251</v>
      </c>
      <c r="Y49" s="73">
        <v>253.5</v>
      </c>
      <c r="Z49" s="73">
        <v>231</v>
      </c>
      <c r="AA49" s="73">
        <v>242.8</v>
      </c>
      <c r="AB49" s="74">
        <v>86.74</v>
      </c>
      <c r="AC49" s="75">
        <v>0.75</v>
      </c>
      <c r="AD49" s="76">
        <v>0.311</v>
      </c>
      <c r="AE49" s="76">
        <v>14.7</v>
      </c>
      <c r="AF49" s="76">
        <v>4.2</v>
      </c>
      <c r="AG49" s="76">
        <v>17.14</v>
      </c>
      <c r="AH49" s="76">
        <v>25.6</v>
      </c>
      <c r="AI49" s="76">
        <v>13.82</v>
      </c>
      <c r="AJ49" s="76">
        <v>19.47</v>
      </c>
      <c r="AK49" s="76">
        <v>35.26</v>
      </c>
      <c r="AL49" s="76">
        <v>47.56</v>
      </c>
      <c r="AM49" s="76">
        <v>10.51</v>
      </c>
      <c r="AN49" s="77">
        <v>1.97</v>
      </c>
      <c r="AO49" s="77">
        <v>1.833</v>
      </c>
      <c r="AP49" s="77">
        <v>1.194</v>
      </c>
      <c r="AQ49" s="77">
        <v>0.59099999999999997</v>
      </c>
      <c r="AR49" s="77">
        <v>0.16200000000000001</v>
      </c>
      <c r="AS49" s="77">
        <v>8.4000000000000005E-2</v>
      </c>
      <c r="AT49" s="77">
        <v>0.16500000000000001</v>
      </c>
      <c r="AU49" s="77">
        <v>0.159</v>
      </c>
      <c r="AV49" s="77">
        <v>1.552</v>
      </c>
      <c r="AW49" s="76">
        <v>0.68799999999999994</v>
      </c>
      <c r="AX49" s="76">
        <v>0.55400000000000005</v>
      </c>
      <c r="AY49" s="76">
        <v>0.376</v>
      </c>
      <c r="AZ49" s="76">
        <v>0.24399999999999999</v>
      </c>
      <c r="BA49" s="76">
        <v>0.192</v>
      </c>
      <c r="BB49" s="76">
        <v>0.14000000000000001</v>
      </c>
      <c r="BC49" s="76">
        <v>0.112</v>
      </c>
      <c r="BD49" s="76">
        <v>55.53</v>
      </c>
      <c r="BE49" s="76">
        <v>36.79</v>
      </c>
      <c r="BF49" s="76">
        <v>9.6</v>
      </c>
      <c r="BG49" s="76">
        <v>29.03</v>
      </c>
      <c r="BH49" s="76">
        <v>60.06</v>
      </c>
    </row>
    <row r="50" spans="1:60" x14ac:dyDescent="0.2">
      <c r="A50" s="71">
        <v>47</v>
      </c>
      <c r="B50" s="72">
        <v>285</v>
      </c>
      <c r="C50" s="73">
        <v>306.39999999999998</v>
      </c>
      <c r="D50" s="78">
        <v>211.8</v>
      </c>
      <c r="E50" s="78">
        <v>227.7</v>
      </c>
      <c r="F50" s="78">
        <v>229.2</v>
      </c>
      <c r="G50" s="78">
        <v>246.1</v>
      </c>
      <c r="H50" s="78">
        <v>270.8</v>
      </c>
      <c r="I50" s="78">
        <v>287.7</v>
      </c>
      <c r="J50" s="78">
        <v>309.10000000000002</v>
      </c>
      <c r="K50" s="78">
        <v>326</v>
      </c>
      <c r="L50" s="78">
        <v>316.2</v>
      </c>
      <c r="M50" s="78">
        <v>425</v>
      </c>
      <c r="N50" s="78">
        <v>219.5</v>
      </c>
      <c r="O50" s="73">
        <v>236</v>
      </c>
      <c r="P50" s="73">
        <v>323.39999999999998</v>
      </c>
      <c r="Q50" s="73">
        <v>342.2</v>
      </c>
      <c r="R50" s="73">
        <v>312.2</v>
      </c>
      <c r="S50" s="73">
        <v>330.1</v>
      </c>
      <c r="T50" s="73">
        <v>286</v>
      </c>
      <c r="U50" s="73">
        <v>301.89999999999998</v>
      </c>
      <c r="V50" s="73">
        <v>261</v>
      </c>
      <c r="W50" s="73">
        <v>275</v>
      </c>
      <c r="X50" s="73">
        <v>251</v>
      </c>
      <c r="Y50" s="73">
        <v>253.5</v>
      </c>
      <c r="Z50" s="73">
        <v>231</v>
      </c>
      <c r="AA50" s="73">
        <v>242.8</v>
      </c>
      <c r="AB50" s="74">
        <v>87.65</v>
      </c>
      <c r="AC50" s="75">
        <v>0.75</v>
      </c>
      <c r="AD50" s="76">
        <v>0.32</v>
      </c>
      <c r="AE50" s="76">
        <v>14.7</v>
      </c>
      <c r="AF50" s="76">
        <v>4.2</v>
      </c>
      <c r="AG50" s="76">
        <v>18.05</v>
      </c>
      <c r="AH50" s="76">
        <v>26.99</v>
      </c>
      <c r="AI50" s="76">
        <v>13.82</v>
      </c>
      <c r="AJ50" s="76">
        <v>19.47</v>
      </c>
      <c r="AK50" s="76">
        <v>35.26</v>
      </c>
      <c r="AL50" s="76">
        <v>47.56</v>
      </c>
      <c r="AM50" s="76">
        <v>10.51</v>
      </c>
      <c r="AN50" s="77">
        <v>2.0680000000000001</v>
      </c>
      <c r="AO50" s="77">
        <v>1.9239999999999999</v>
      </c>
      <c r="AP50" s="77">
        <v>1.2529999999999999</v>
      </c>
      <c r="AQ50" s="77">
        <v>0.61799999999999999</v>
      </c>
      <c r="AR50" s="77">
        <v>0.17</v>
      </c>
      <c r="AS50" s="77">
        <v>8.7999999999999995E-2</v>
      </c>
      <c r="AT50" s="77">
        <v>0.17299999999999999</v>
      </c>
      <c r="AU50" s="77">
        <v>0.16600000000000001</v>
      </c>
      <c r="AV50" s="77">
        <v>1.6339999999999999</v>
      </c>
      <c r="AW50" s="76">
        <v>0.70799999999999996</v>
      </c>
      <c r="AX50" s="76">
        <v>0.57099999999999995</v>
      </c>
      <c r="AY50" s="76">
        <v>0.38800000000000001</v>
      </c>
      <c r="AZ50" s="76">
        <v>0.251</v>
      </c>
      <c r="BA50" s="76">
        <v>0.19800000000000001</v>
      </c>
      <c r="BB50" s="76">
        <v>0.14399999999999999</v>
      </c>
      <c r="BC50" s="76">
        <v>0.115</v>
      </c>
      <c r="BD50" s="76">
        <v>56.8</v>
      </c>
      <c r="BE50" s="76">
        <v>37.619999999999997</v>
      </c>
      <c r="BF50" s="76">
        <v>9.6</v>
      </c>
      <c r="BG50" s="76">
        <v>29.03</v>
      </c>
      <c r="BH50" s="76">
        <v>60.06</v>
      </c>
    </row>
    <row r="51" spans="1:60" x14ac:dyDescent="0.2">
      <c r="A51" s="71">
        <v>48</v>
      </c>
      <c r="B51" s="72">
        <v>285</v>
      </c>
      <c r="C51" s="73">
        <v>306.39999999999998</v>
      </c>
      <c r="D51" s="78">
        <v>211.8</v>
      </c>
      <c r="E51" s="78">
        <v>227.7</v>
      </c>
      <c r="F51" s="78">
        <v>229.2</v>
      </c>
      <c r="G51" s="78">
        <v>246.1</v>
      </c>
      <c r="H51" s="78">
        <v>270.8</v>
      </c>
      <c r="I51" s="78">
        <v>287.7</v>
      </c>
      <c r="J51" s="78">
        <v>309.10000000000002</v>
      </c>
      <c r="K51" s="78">
        <v>326</v>
      </c>
      <c r="L51" s="78">
        <v>316.2</v>
      </c>
      <c r="M51" s="78">
        <v>425</v>
      </c>
      <c r="N51" s="78">
        <v>219.5</v>
      </c>
      <c r="O51" s="73">
        <v>236</v>
      </c>
      <c r="P51" s="73">
        <v>323.39999999999998</v>
      </c>
      <c r="Q51" s="73">
        <v>342.2</v>
      </c>
      <c r="R51" s="73">
        <v>312.2</v>
      </c>
      <c r="S51" s="73">
        <v>330.1</v>
      </c>
      <c r="T51" s="73">
        <v>286</v>
      </c>
      <c r="U51" s="73">
        <v>301.89999999999998</v>
      </c>
      <c r="V51" s="73">
        <v>261</v>
      </c>
      <c r="W51" s="73">
        <v>275</v>
      </c>
      <c r="X51" s="73">
        <v>251</v>
      </c>
      <c r="Y51" s="73">
        <v>253.5</v>
      </c>
      <c r="Z51" s="73">
        <v>231</v>
      </c>
      <c r="AA51" s="73">
        <v>242.8</v>
      </c>
      <c r="AB51" s="74">
        <v>88.55</v>
      </c>
      <c r="AC51" s="75">
        <v>0.75</v>
      </c>
      <c r="AD51" s="76">
        <v>0.33</v>
      </c>
      <c r="AE51" s="76">
        <v>14.7</v>
      </c>
      <c r="AF51" s="76">
        <v>4.2</v>
      </c>
      <c r="AG51" s="76">
        <v>18.95</v>
      </c>
      <c r="AH51" s="76">
        <v>28.37</v>
      </c>
      <c r="AI51" s="76">
        <v>13.82</v>
      </c>
      <c r="AJ51" s="76">
        <v>19.47</v>
      </c>
      <c r="AK51" s="76">
        <v>35.26</v>
      </c>
      <c r="AL51" s="76">
        <v>47.56</v>
      </c>
      <c r="AM51" s="76">
        <v>10.51</v>
      </c>
      <c r="AN51" s="77">
        <v>2.169</v>
      </c>
      <c r="AO51" s="77">
        <v>2.0179999999999998</v>
      </c>
      <c r="AP51" s="77">
        <v>1.3149999999999999</v>
      </c>
      <c r="AQ51" s="77">
        <v>0.64600000000000002</v>
      </c>
      <c r="AR51" s="77">
        <v>0.17799999999999999</v>
      </c>
      <c r="AS51" s="77">
        <v>9.0999999999999998E-2</v>
      </c>
      <c r="AT51" s="77">
        <v>0.18</v>
      </c>
      <c r="AU51" s="77">
        <v>0.17399999999999999</v>
      </c>
      <c r="AV51" s="77">
        <v>1.7210000000000001</v>
      </c>
      <c r="AW51" s="76">
        <v>0.72899999999999998</v>
      </c>
      <c r="AX51" s="76">
        <v>0.58799999999999997</v>
      </c>
      <c r="AY51" s="76">
        <v>0.4</v>
      </c>
      <c r="AZ51" s="76">
        <v>0.25900000000000001</v>
      </c>
      <c r="BA51" s="76">
        <v>0.20300000000000001</v>
      </c>
      <c r="BB51" s="76">
        <v>0.14799999999999999</v>
      </c>
      <c r="BC51" s="76">
        <v>0.11899999999999999</v>
      </c>
      <c r="BD51" s="76">
        <v>58.09</v>
      </c>
      <c r="BE51" s="76">
        <v>38.47</v>
      </c>
      <c r="BF51" s="76">
        <v>9.6</v>
      </c>
      <c r="BG51" s="76">
        <v>29.03</v>
      </c>
      <c r="BH51" s="76">
        <v>60.06</v>
      </c>
    </row>
    <row r="52" spans="1:60" x14ac:dyDescent="0.2">
      <c r="A52" s="71">
        <v>49</v>
      </c>
      <c r="B52" s="72">
        <v>285</v>
      </c>
      <c r="C52" s="73">
        <v>306.39999999999998</v>
      </c>
      <c r="D52" s="78">
        <v>211.8</v>
      </c>
      <c r="E52" s="78">
        <v>227.7</v>
      </c>
      <c r="F52" s="78">
        <v>229.2</v>
      </c>
      <c r="G52" s="78">
        <v>246.1</v>
      </c>
      <c r="H52" s="78">
        <v>270.8</v>
      </c>
      <c r="I52" s="78">
        <v>287.7</v>
      </c>
      <c r="J52" s="78">
        <v>309.10000000000002</v>
      </c>
      <c r="K52" s="78">
        <v>326</v>
      </c>
      <c r="L52" s="78">
        <v>316.2</v>
      </c>
      <c r="M52" s="78">
        <v>425</v>
      </c>
      <c r="N52" s="78">
        <v>219.5</v>
      </c>
      <c r="O52" s="73">
        <v>236</v>
      </c>
      <c r="P52" s="73">
        <v>323.39999999999998</v>
      </c>
      <c r="Q52" s="73">
        <v>342.2</v>
      </c>
      <c r="R52" s="73">
        <v>312.2</v>
      </c>
      <c r="S52" s="73">
        <v>330.1</v>
      </c>
      <c r="T52" s="73">
        <v>286</v>
      </c>
      <c r="U52" s="73">
        <v>301.89999999999998</v>
      </c>
      <c r="V52" s="73">
        <v>261</v>
      </c>
      <c r="W52" s="73">
        <v>275</v>
      </c>
      <c r="X52" s="73">
        <v>251</v>
      </c>
      <c r="Y52" s="73">
        <v>253.5</v>
      </c>
      <c r="Z52" s="73">
        <v>231</v>
      </c>
      <c r="AA52" s="73">
        <v>242.8</v>
      </c>
      <c r="AB52" s="74">
        <v>89.45</v>
      </c>
      <c r="AC52" s="75">
        <v>0.75</v>
      </c>
      <c r="AD52" s="76">
        <v>0.34100000000000003</v>
      </c>
      <c r="AE52" s="76">
        <v>14.7</v>
      </c>
      <c r="AF52" s="76">
        <v>4.2</v>
      </c>
      <c r="AG52" s="76">
        <v>19.3</v>
      </c>
      <c r="AH52" s="76">
        <v>28.91</v>
      </c>
      <c r="AI52" s="76">
        <v>13.82</v>
      </c>
      <c r="AJ52" s="76">
        <v>19.47</v>
      </c>
      <c r="AK52" s="76">
        <v>35.26</v>
      </c>
      <c r="AL52" s="76">
        <v>47.56</v>
      </c>
      <c r="AM52" s="76">
        <v>10.51</v>
      </c>
      <c r="AN52" s="77">
        <v>2.2759999999999998</v>
      </c>
      <c r="AO52" s="77">
        <v>2.1179999999999999</v>
      </c>
      <c r="AP52" s="77">
        <v>1.38</v>
      </c>
      <c r="AQ52" s="77">
        <v>0.67600000000000005</v>
      </c>
      <c r="AR52" s="77">
        <v>0.187</v>
      </c>
      <c r="AS52" s="77">
        <v>9.6000000000000002E-2</v>
      </c>
      <c r="AT52" s="77">
        <v>0.188</v>
      </c>
      <c r="AU52" s="77">
        <v>0.18099999999999999</v>
      </c>
      <c r="AV52" s="77">
        <v>1.8129999999999999</v>
      </c>
      <c r="AW52" s="76">
        <v>0.752</v>
      </c>
      <c r="AX52" s="76">
        <v>0.60699999999999998</v>
      </c>
      <c r="AY52" s="76">
        <v>0.41399999999999998</v>
      </c>
      <c r="AZ52" s="76">
        <v>0.26600000000000001</v>
      </c>
      <c r="BA52" s="76">
        <v>0.20899999999999999</v>
      </c>
      <c r="BB52" s="76">
        <v>0.152</v>
      </c>
      <c r="BC52" s="76">
        <v>0.122</v>
      </c>
      <c r="BD52" s="76">
        <v>59.4</v>
      </c>
      <c r="BE52" s="76">
        <v>39.33</v>
      </c>
      <c r="BF52" s="76">
        <v>9.6</v>
      </c>
      <c r="BG52" s="76">
        <v>29.03</v>
      </c>
      <c r="BH52" s="76">
        <v>60.06</v>
      </c>
    </row>
    <row r="53" spans="1:60" x14ac:dyDescent="0.2">
      <c r="A53" s="71">
        <v>50</v>
      </c>
      <c r="B53" s="72">
        <v>285</v>
      </c>
      <c r="C53" s="73">
        <v>306.39999999999998</v>
      </c>
      <c r="D53" s="78">
        <v>211.8</v>
      </c>
      <c r="E53" s="78">
        <v>227.7</v>
      </c>
      <c r="F53" s="78">
        <v>229.2</v>
      </c>
      <c r="G53" s="78">
        <v>246.1</v>
      </c>
      <c r="H53" s="78">
        <v>270.8</v>
      </c>
      <c r="I53" s="78">
        <v>287.7</v>
      </c>
      <c r="J53" s="78">
        <v>309.10000000000002</v>
      </c>
      <c r="K53" s="78">
        <v>326</v>
      </c>
      <c r="L53" s="78">
        <v>316.2</v>
      </c>
      <c r="M53" s="78">
        <v>425</v>
      </c>
      <c r="N53" s="78">
        <v>219.5</v>
      </c>
      <c r="O53" s="73">
        <v>236</v>
      </c>
      <c r="P53" s="73">
        <v>323.39999999999998</v>
      </c>
      <c r="Q53" s="73">
        <v>342.2</v>
      </c>
      <c r="R53" s="73">
        <v>312.2</v>
      </c>
      <c r="S53" s="73">
        <v>330.1</v>
      </c>
      <c r="T53" s="73">
        <v>286</v>
      </c>
      <c r="U53" s="73">
        <v>301.89999999999998</v>
      </c>
      <c r="V53" s="73">
        <v>261</v>
      </c>
      <c r="W53" s="73">
        <v>275</v>
      </c>
      <c r="X53" s="73">
        <v>251</v>
      </c>
      <c r="Y53" s="73">
        <v>253.5</v>
      </c>
      <c r="Z53" s="73">
        <v>231</v>
      </c>
      <c r="AA53" s="73">
        <v>242.8</v>
      </c>
      <c r="AB53" s="74">
        <v>90.31</v>
      </c>
      <c r="AC53" s="75">
        <v>0.75</v>
      </c>
      <c r="AD53" s="76">
        <v>0.35099999999999998</v>
      </c>
      <c r="AE53" s="76">
        <v>14.7</v>
      </c>
      <c r="AF53" s="76">
        <v>4.2</v>
      </c>
      <c r="AG53" s="76">
        <v>19.66</v>
      </c>
      <c r="AH53" s="76">
        <v>29.45</v>
      </c>
      <c r="AI53" s="76">
        <v>13.82</v>
      </c>
      <c r="AJ53" s="76">
        <v>19.47</v>
      </c>
      <c r="AK53" s="76">
        <v>35.26</v>
      </c>
      <c r="AL53" s="76">
        <v>47.56</v>
      </c>
      <c r="AM53" s="76">
        <v>10.51</v>
      </c>
      <c r="AN53" s="77">
        <v>2.3889999999999998</v>
      </c>
      <c r="AO53" s="77">
        <v>2.2229999999999999</v>
      </c>
      <c r="AP53" s="77">
        <v>1.448</v>
      </c>
      <c r="AQ53" s="77">
        <v>0.70699999999999996</v>
      </c>
      <c r="AR53" s="77">
        <v>0.19600000000000001</v>
      </c>
      <c r="AS53" s="77">
        <v>0.1</v>
      </c>
      <c r="AT53" s="77">
        <v>0.19700000000000001</v>
      </c>
      <c r="AU53" s="77">
        <v>0.19</v>
      </c>
      <c r="AV53" s="77">
        <v>1.91</v>
      </c>
      <c r="AW53" s="76">
        <v>0.77500000000000002</v>
      </c>
      <c r="AX53" s="76">
        <v>0.626</v>
      </c>
      <c r="AY53" s="76">
        <v>0.42699999999999999</v>
      </c>
      <c r="AZ53" s="76">
        <v>0.27400000000000002</v>
      </c>
      <c r="BA53" s="76">
        <v>0.215</v>
      </c>
      <c r="BB53" s="76">
        <v>0.157</v>
      </c>
      <c r="BC53" s="76">
        <v>0.125</v>
      </c>
      <c r="BD53" s="76">
        <v>60.77</v>
      </c>
      <c r="BE53" s="76">
        <v>40.24</v>
      </c>
      <c r="BF53" s="76">
        <v>9.6</v>
      </c>
      <c r="BG53" s="76">
        <v>29.03</v>
      </c>
      <c r="BH53" s="76">
        <v>60.06</v>
      </c>
    </row>
    <row r="54" spans="1:60" x14ac:dyDescent="0.2">
      <c r="A54" s="71">
        <v>51</v>
      </c>
      <c r="B54" s="72">
        <v>285</v>
      </c>
      <c r="C54" s="73">
        <v>306.39999999999998</v>
      </c>
      <c r="D54" s="78">
        <v>211.8</v>
      </c>
      <c r="E54" s="78">
        <v>227.7</v>
      </c>
      <c r="F54" s="43">
        <v>229.2</v>
      </c>
      <c r="G54" s="43">
        <v>246.1</v>
      </c>
      <c r="H54" s="43">
        <v>270.8</v>
      </c>
      <c r="I54" s="43">
        <v>287.7</v>
      </c>
      <c r="J54" s="43">
        <v>309.10000000000002</v>
      </c>
      <c r="K54" s="43">
        <v>326</v>
      </c>
      <c r="L54" s="78">
        <v>316.2</v>
      </c>
      <c r="M54" s="78">
        <v>425</v>
      </c>
      <c r="N54" s="78">
        <v>219.5</v>
      </c>
      <c r="O54" s="73">
        <v>236</v>
      </c>
      <c r="P54" s="73">
        <v>391.4</v>
      </c>
      <c r="Q54" s="73">
        <v>411.7</v>
      </c>
      <c r="R54" s="73">
        <v>379.2</v>
      </c>
      <c r="S54" s="73">
        <v>398.6</v>
      </c>
      <c r="T54" s="73">
        <v>350.8</v>
      </c>
      <c r="U54" s="73">
        <v>368</v>
      </c>
      <c r="V54" s="73">
        <v>323.7</v>
      </c>
      <c r="W54" s="73">
        <v>338.9</v>
      </c>
      <c r="X54" s="73">
        <v>302.10000000000002</v>
      </c>
      <c r="Y54" s="73">
        <v>315.7</v>
      </c>
      <c r="Z54" s="73">
        <v>291.2</v>
      </c>
      <c r="AA54" s="73">
        <v>304</v>
      </c>
      <c r="AB54" s="74">
        <v>91.15</v>
      </c>
      <c r="AC54" s="75">
        <v>0.75</v>
      </c>
      <c r="AD54" s="76">
        <v>0.36199999999999999</v>
      </c>
      <c r="AE54" s="76">
        <v>14.7</v>
      </c>
      <c r="AF54" s="76">
        <v>4.2</v>
      </c>
      <c r="AG54" s="76">
        <v>20.010000000000002</v>
      </c>
      <c r="AH54" s="76">
        <v>29.99</v>
      </c>
      <c r="AI54" s="76">
        <v>13.82</v>
      </c>
      <c r="AJ54" s="76">
        <v>19.47</v>
      </c>
      <c r="AK54" s="76">
        <v>35.26</v>
      </c>
      <c r="AL54" s="76">
        <v>51.89</v>
      </c>
      <c r="AM54" s="76">
        <v>10.51</v>
      </c>
      <c r="AN54" s="77">
        <v>2.5070000000000001</v>
      </c>
      <c r="AO54" s="77">
        <v>2.3330000000000002</v>
      </c>
      <c r="AP54" s="77">
        <v>1.52</v>
      </c>
      <c r="AQ54" s="77">
        <v>0.74</v>
      </c>
      <c r="AR54" s="77">
        <v>0.20499999999999999</v>
      </c>
      <c r="AS54" s="77">
        <v>0.105</v>
      </c>
      <c r="AT54" s="77">
        <v>0.20599999999999999</v>
      </c>
      <c r="AU54" s="77">
        <v>0.19800000000000001</v>
      </c>
      <c r="AV54" s="77">
        <v>2.0139999999999998</v>
      </c>
      <c r="AW54" s="76">
        <v>0.79900000000000004</v>
      </c>
      <c r="AX54" s="76">
        <v>0.64600000000000002</v>
      </c>
      <c r="AY54" s="76">
        <v>0.441</v>
      </c>
      <c r="AZ54" s="76">
        <v>0.28199999999999997</v>
      </c>
      <c r="BA54" s="76">
        <v>0.222</v>
      </c>
      <c r="BB54" s="76">
        <v>0.161</v>
      </c>
      <c r="BC54" s="76">
        <v>0.129</v>
      </c>
      <c r="BD54" s="76">
        <v>62.21</v>
      </c>
      <c r="BE54" s="76">
        <v>41.18</v>
      </c>
      <c r="BF54" s="76">
        <v>9.6</v>
      </c>
      <c r="BG54" s="76">
        <v>32.119999999999997</v>
      </c>
      <c r="BH54" s="76">
        <v>66.39</v>
      </c>
    </row>
    <row r="55" spans="1:60" x14ac:dyDescent="0.2">
      <c r="A55" s="71">
        <v>52</v>
      </c>
      <c r="B55" s="72">
        <v>285</v>
      </c>
      <c r="C55" s="73">
        <v>306.39999999999998</v>
      </c>
      <c r="D55" s="78">
        <v>211.8</v>
      </c>
      <c r="E55" s="78">
        <v>227.7</v>
      </c>
      <c r="F55" s="78">
        <v>229.2</v>
      </c>
      <c r="G55" s="78">
        <v>246.1</v>
      </c>
      <c r="H55" s="78">
        <v>270.8</v>
      </c>
      <c r="I55" s="78">
        <v>287.7</v>
      </c>
      <c r="J55" s="78">
        <v>309.10000000000002</v>
      </c>
      <c r="K55" s="78">
        <v>326</v>
      </c>
      <c r="L55" s="78">
        <v>316.2</v>
      </c>
      <c r="M55" s="78">
        <v>425</v>
      </c>
      <c r="N55" s="78">
        <v>219.5</v>
      </c>
      <c r="O55" s="73">
        <v>236</v>
      </c>
      <c r="P55" s="73">
        <v>391.4</v>
      </c>
      <c r="Q55" s="73">
        <v>411.7</v>
      </c>
      <c r="R55" s="73">
        <v>379.2</v>
      </c>
      <c r="S55" s="73">
        <v>398.6</v>
      </c>
      <c r="T55" s="73">
        <v>350.8</v>
      </c>
      <c r="U55" s="73">
        <v>368</v>
      </c>
      <c r="V55" s="73">
        <v>323.7</v>
      </c>
      <c r="W55" s="73">
        <v>338.9</v>
      </c>
      <c r="X55" s="73">
        <v>302.10000000000002</v>
      </c>
      <c r="Y55" s="73">
        <v>315.7</v>
      </c>
      <c r="Z55" s="73">
        <v>291.2</v>
      </c>
      <c r="AA55" s="73">
        <v>304</v>
      </c>
      <c r="AB55" s="74">
        <v>91.95</v>
      </c>
      <c r="AC55" s="75">
        <v>0.75</v>
      </c>
      <c r="AD55" s="76">
        <v>0.373</v>
      </c>
      <c r="AE55" s="76">
        <v>14.7</v>
      </c>
      <c r="AF55" s="76">
        <v>4.2</v>
      </c>
      <c r="AG55" s="76">
        <v>20.36</v>
      </c>
      <c r="AH55" s="76">
        <v>30.53</v>
      </c>
      <c r="AI55" s="76">
        <v>13.82</v>
      </c>
      <c r="AJ55" s="76">
        <v>19.47</v>
      </c>
      <c r="AK55" s="76">
        <v>35.26</v>
      </c>
      <c r="AL55" s="76">
        <v>51.89</v>
      </c>
      <c r="AM55" s="76">
        <v>10.51</v>
      </c>
      <c r="AN55" s="77">
        <v>2.6320000000000001</v>
      </c>
      <c r="AO55" s="77">
        <v>2.4489999999999998</v>
      </c>
      <c r="AP55" s="77">
        <v>1.5960000000000001</v>
      </c>
      <c r="AQ55" s="77">
        <v>0.77400000000000002</v>
      </c>
      <c r="AR55" s="77">
        <v>0.215</v>
      </c>
      <c r="AS55" s="77">
        <v>0.109</v>
      </c>
      <c r="AT55" s="77">
        <v>0.216</v>
      </c>
      <c r="AU55" s="77">
        <v>0.20799999999999999</v>
      </c>
      <c r="AV55" s="77">
        <v>2.125</v>
      </c>
      <c r="AW55" s="76">
        <v>0.82399999999999995</v>
      </c>
      <c r="AX55" s="76">
        <v>0.66600000000000004</v>
      </c>
      <c r="AY55" s="76">
        <v>0.45500000000000002</v>
      </c>
      <c r="AZ55" s="76">
        <v>0.29099999999999998</v>
      </c>
      <c r="BA55" s="76">
        <v>0.22800000000000001</v>
      </c>
      <c r="BB55" s="76">
        <v>0.16600000000000001</v>
      </c>
      <c r="BC55" s="76">
        <v>0.13200000000000001</v>
      </c>
      <c r="BD55" s="76">
        <v>63.71</v>
      </c>
      <c r="BE55" s="76">
        <v>42.17</v>
      </c>
      <c r="BF55" s="76">
        <v>9.6</v>
      </c>
      <c r="BG55" s="76">
        <v>32.119999999999997</v>
      </c>
      <c r="BH55" s="76">
        <v>66.39</v>
      </c>
    </row>
    <row r="56" spans="1:60" x14ac:dyDescent="0.2">
      <c r="A56" s="71">
        <v>53</v>
      </c>
      <c r="B56" s="72">
        <v>285</v>
      </c>
      <c r="C56" s="73">
        <v>306.39999999999998</v>
      </c>
      <c r="D56" s="78">
        <v>211.8</v>
      </c>
      <c r="E56" s="78">
        <v>227.7</v>
      </c>
      <c r="F56" s="78">
        <v>229.2</v>
      </c>
      <c r="G56" s="78">
        <v>246.1</v>
      </c>
      <c r="H56" s="78">
        <v>270.8</v>
      </c>
      <c r="I56" s="78">
        <v>287.7</v>
      </c>
      <c r="J56" s="78">
        <v>309.10000000000002</v>
      </c>
      <c r="K56" s="78">
        <v>326</v>
      </c>
      <c r="L56" s="78">
        <v>316.2</v>
      </c>
      <c r="M56" s="78">
        <v>425</v>
      </c>
      <c r="N56" s="78">
        <v>219.5</v>
      </c>
      <c r="O56" s="73">
        <v>236</v>
      </c>
      <c r="P56" s="73">
        <v>391.4</v>
      </c>
      <c r="Q56" s="73">
        <v>411.7</v>
      </c>
      <c r="R56" s="73">
        <v>379.2</v>
      </c>
      <c r="S56" s="73">
        <v>398.6</v>
      </c>
      <c r="T56" s="73">
        <v>350.8</v>
      </c>
      <c r="U56" s="73">
        <v>368</v>
      </c>
      <c r="V56" s="73">
        <v>323.7</v>
      </c>
      <c r="W56" s="73">
        <v>338.9</v>
      </c>
      <c r="X56" s="73">
        <v>302.10000000000002</v>
      </c>
      <c r="Y56" s="73">
        <v>315.7</v>
      </c>
      <c r="Z56" s="73">
        <v>291.2</v>
      </c>
      <c r="AA56" s="73">
        <v>304</v>
      </c>
      <c r="AB56" s="74">
        <v>92.71</v>
      </c>
      <c r="AC56" s="75">
        <v>0.75</v>
      </c>
      <c r="AD56" s="76">
        <v>0.38500000000000001</v>
      </c>
      <c r="AE56" s="76">
        <v>14.7</v>
      </c>
      <c r="AF56" s="76">
        <v>4.2</v>
      </c>
      <c r="AG56" s="76">
        <v>20.71</v>
      </c>
      <c r="AH56" s="76">
        <v>31.07</v>
      </c>
      <c r="AI56" s="76">
        <v>13.82</v>
      </c>
      <c r="AJ56" s="76">
        <v>19.47</v>
      </c>
      <c r="AK56" s="76">
        <v>35.26</v>
      </c>
      <c r="AL56" s="76">
        <v>51.89</v>
      </c>
      <c r="AM56" s="76">
        <v>10.51</v>
      </c>
      <c r="AN56" s="77">
        <v>2.7639999999999998</v>
      </c>
      <c r="AO56" s="77">
        <v>2.5710000000000002</v>
      </c>
      <c r="AP56" s="77">
        <v>1.675</v>
      </c>
      <c r="AQ56" s="77">
        <v>0.81100000000000005</v>
      </c>
      <c r="AR56" s="77">
        <v>0.22600000000000001</v>
      </c>
      <c r="AS56" s="77">
        <v>0.115</v>
      </c>
      <c r="AT56" s="77">
        <v>0.22600000000000001</v>
      </c>
      <c r="AU56" s="77">
        <v>0.218</v>
      </c>
      <c r="AV56" s="77">
        <v>2.2440000000000002</v>
      </c>
      <c r="AW56" s="76">
        <v>0.85099999999999998</v>
      </c>
      <c r="AX56" s="76">
        <v>0.68799999999999994</v>
      </c>
      <c r="AY56" s="76">
        <v>0.47099999999999997</v>
      </c>
      <c r="AZ56" s="76">
        <v>0.3</v>
      </c>
      <c r="BA56" s="76">
        <v>0.23499999999999999</v>
      </c>
      <c r="BB56" s="76">
        <v>0.17</v>
      </c>
      <c r="BC56" s="76">
        <v>0.13600000000000001</v>
      </c>
      <c r="BD56" s="76">
        <v>65.290000000000006</v>
      </c>
      <c r="BE56" s="76">
        <v>43.21</v>
      </c>
      <c r="BF56" s="76">
        <v>9.6</v>
      </c>
      <c r="BG56" s="76">
        <v>32.119999999999997</v>
      </c>
      <c r="BH56" s="76">
        <v>66.39</v>
      </c>
    </row>
    <row r="57" spans="1:60" x14ac:dyDescent="0.2">
      <c r="A57" s="71">
        <v>54</v>
      </c>
      <c r="B57" s="72">
        <v>285</v>
      </c>
      <c r="C57" s="73">
        <v>306.39999999999998</v>
      </c>
      <c r="D57" s="78">
        <v>211.8</v>
      </c>
      <c r="E57" s="78">
        <v>227.7</v>
      </c>
      <c r="F57" s="78">
        <v>229.2</v>
      </c>
      <c r="G57" s="78">
        <v>246.1</v>
      </c>
      <c r="H57" s="78">
        <v>270.8</v>
      </c>
      <c r="I57" s="78">
        <v>287.7</v>
      </c>
      <c r="J57" s="78">
        <v>309.10000000000002</v>
      </c>
      <c r="K57" s="78">
        <v>326</v>
      </c>
      <c r="L57" s="78">
        <v>316.2</v>
      </c>
      <c r="M57" s="78">
        <v>425</v>
      </c>
      <c r="N57" s="78">
        <v>219.5</v>
      </c>
      <c r="O57" s="73">
        <v>236</v>
      </c>
      <c r="P57" s="73">
        <v>391.4</v>
      </c>
      <c r="Q57" s="73">
        <v>411.7</v>
      </c>
      <c r="R57" s="73">
        <v>379.2</v>
      </c>
      <c r="S57" s="73">
        <v>398.6</v>
      </c>
      <c r="T57" s="73">
        <v>350.8</v>
      </c>
      <c r="U57" s="73">
        <v>368</v>
      </c>
      <c r="V57" s="73">
        <v>323.7</v>
      </c>
      <c r="W57" s="73">
        <v>338.9</v>
      </c>
      <c r="X57" s="73">
        <v>302.10000000000002</v>
      </c>
      <c r="Y57" s="73">
        <v>315.7</v>
      </c>
      <c r="Z57" s="73">
        <v>291.2</v>
      </c>
      <c r="AA57" s="73">
        <v>304</v>
      </c>
      <c r="AB57" s="74">
        <v>93.44</v>
      </c>
      <c r="AC57" s="75">
        <v>0.75</v>
      </c>
      <c r="AD57" s="76">
        <v>0.39700000000000002</v>
      </c>
      <c r="AE57" s="76">
        <v>14.7</v>
      </c>
      <c r="AF57" s="76">
        <v>4.2</v>
      </c>
      <c r="AG57" s="76">
        <v>22.08</v>
      </c>
      <c r="AH57" s="76">
        <v>33.159999999999997</v>
      </c>
      <c r="AI57" s="76">
        <v>13.82</v>
      </c>
      <c r="AJ57" s="76">
        <v>19.47</v>
      </c>
      <c r="AK57" s="76">
        <v>35.26</v>
      </c>
      <c r="AL57" s="76">
        <v>51.89</v>
      </c>
      <c r="AM57" s="76">
        <v>10.51</v>
      </c>
      <c r="AN57" s="77">
        <v>2.9039999999999999</v>
      </c>
      <c r="AO57" s="77">
        <v>2.7010000000000001</v>
      </c>
      <c r="AP57" s="77">
        <v>1.76</v>
      </c>
      <c r="AQ57" s="77">
        <v>0.84899999999999998</v>
      </c>
      <c r="AR57" s="77">
        <v>0.23699999999999999</v>
      </c>
      <c r="AS57" s="77">
        <v>0.12</v>
      </c>
      <c r="AT57" s="77">
        <v>0.23699999999999999</v>
      </c>
      <c r="AU57" s="77">
        <v>0.22800000000000001</v>
      </c>
      <c r="AV57" s="77">
        <v>2.37</v>
      </c>
      <c r="AW57" s="76">
        <v>0.879</v>
      </c>
      <c r="AX57" s="76">
        <v>0.71099999999999997</v>
      </c>
      <c r="AY57" s="76">
        <v>0.48699999999999999</v>
      </c>
      <c r="AZ57" s="76">
        <v>0.309</v>
      </c>
      <c r="BA57" s="76">
        <v>0.24199999999999999</v>
      </c>
      <c r="BB57" s="76">
        <v>0.17499999999999999</v>
      </c>
      <c r="BC57" s="76">
        <v>0.14000000000000001</v>
      </c>
      <c r="BD57" s="76">
        <v>66.94</v>
      </c>
      <c r="BE57" s="76">
        <v>44.3</v>
      </c>
      <c r="BF57" s="76">
        <v>9.6</v>
      </c>
      <c r="BG57" s="76">
        <v>32.119999999999997</v>
      </c>
      <c r="BH57" s="76">
        <v>66.39</v>
      </c>
    </row>
    <row r="58" spans="1:60" x14ac:dyDescent="0.2">
      <c r="A58" s="71">
        <v>55</v>
      </c>
      <c r="B58" s="72">
        <v>285</v>
      </c>
      <c r="C58" s="73">
        <v>306.39999999999998</v>
      </c>
      <c r="D58" s="78">
        <v>211.8</v>
      </c>
      <c r="E58" s="78">
        <v>227.7</v>
      </c>
      <c r="F58" s="78">
        <v>229.2</v>
      </c>
      <c r="G58" s="78">
        <v>246.1</v>
      </c>
      <c r="H58" s="78">
        <v>270.8</v>
      </c>
      <c r="I58" s="78">
        <v>287.7</v>
      </c>
      <c r="J58" s="78">
        <v>309.10000000000002</v>
      </c>
      <c r="K58" s="78">
        <v>326</v>
      </c>
      <c r="L58" s="78">
        <v>316.2</v>
      </c>
      <c r="M58" s="78">
        <v>425</v>
      </c>
      <c r="N58" s="78">
        <v>219.5</v>
      </c>
      <c r="O58" s="73">
        <v>236</v>
      </c>
      <c r="P58" s="73">
        <v>391.4</v>
      </c>
      <c r="Q58" s="73">
        <v>411.7</v>
      </c>
      <c r="R58" s="73">
        <v>379.2</v>
      </c>
      <c r="S58" s="73">
        <v>398.6</v>
      </c>
      <c r="T58" s="73">
        <v>350.8</v>
      </c>
      <c r="U58" s="73">
        <v>368</v>
      </c>
      <c r="V58" s="73">
        <v>323.7</v>
      </c>
      <c r="W58" s="73">
        <v>338.9</v>
      </c>
      <c r="X58" s="73">
        <v>302.10000000000002</v>
      </c>
      <c r="Y58" s="73">
        <v>315.7</v>
      </c>
      <c r="Z58" s="73">
        <v>291.2</v>
      </c>
      <c r="AA58" s="73">
        <v>304</v>
      </c>
      <c r="AB58" s="74">
        <v>94.12</v>
      </c>
      <c r="AC58" s="75">
        <v>0.75</v>
      </c>
      <c r="AD58" s="76">
        <v>0.40899999999999997</v>
      </c>
      <c r="AE58" s="76">
        <v>14.7</v>
      </c>
      <c r="AF58" s="76">
        <v>4.2</v>
      </c>
      <c r="AG58" s="76">
        <v>23.45</v>
      </c>
      <c r="AH58" s="76">
        <v>35.24</v>
      </c>
      <c r="AI58" s="76">
        <v>13.82</v>
      </c>
      <c r="AJ58" s="76">
        <v>19.47</v>
      </c>
      <c r="AK58" s="76">
        <v>35.26</v>
      </c>
      <c r="AL58" s="76">
        <v>51.89</v>
      </c>
      <c r="AM58" s="76">
        <v>10.51</v>
      </c>
      <c r="AN58" s="77">
        <v>3.0510000000000002</v>
      </c>
      <c r="AO58" s="77">
        <v>2.8380000000000001</v>
      </c>
      <c r="AP58" s="77">
        <v>1.85</v>
      </c>
      <c r="AQ58" s="77">
        <v>0.89</v>
      </c>
      <c r="AR58" s="77">
        <v>0.249</v>
      </c>
      <c r="AS58" s="77">
        <v>0.126</v>
      </c>
      <c r="AT58" s="77">
        <v>0.248</v>
      </c>
      <c r="AU58" s="77">
        <v>0.23899999999999999</v>
      </c>
      <c r="AV58" s="77">
        <v>2.5049999999999999</v>
      </c>
      <c r="AW58" s="76">
        <v>0.90700000000000003</v>
      </c>
      <c r="AX58" s="76">
        <v>0.73399999999999999</v>
      </c>
      <c r="AY58" s="76">
        <v>0.503</v>
      </c>
      <c r="AZ58" s="76">
        <v>0.318</v>
      </c>
      <c r="BA58" s="76">
        <v>0.249</v>
      </c>
      <c r="BB58" s="76">
        <v>0.18</v>
      </c>
      <c r="BC58" s="76">
        <v>0.14399999999999999</v>
      </c>
      <c r="BD58" s="76">
        <v>68.63</v>
      </c>
      <c r="BE58" s="76">
        <v>45.41</v>
      </c>
      <c r="BF58" s="76">
        <v>9.6</v>
      </c>
      <c r="BG58" s="76">
        <v>32.119999999999997</v>
      </c>
      <c r="BH58" s="76">
        <v>66.39</v>
      </c>
    </row>
    <row r="59" spans="1:60" x14ac:dyDescent="0.2">
      <c r="A59" s="71">
        <v>56</v>
      </c>
      <c r="B59" s="72">
        <v>285</v>
      </c>
      <c r="C59" s="73">
        <v>306.39999999999998</v>
      </c>
      <c r="D59" s="78">
        <v>211.8</v>
      </c>
      <c r="E59" s="78">
        <v>227.7</v>
      </c>
      <c r="F59" s="43">
        <v>229.2</v>
      </c>
      <c r="G59" s="43">
        <v>246.1</v>
      </c>
      <c r="H59" s="43">
        <v>270.8</v>
      </c>
      <c r="I59" s="43">
        <v>287.7</v>
      </c>
      <c r="J59" s="43">
        <v>309.10000000000002</v>
      </c>
      <c r="K59" s="43">
        <v>326</v>
      </c>
      <c r="L59" s="78">
        <v>316.2</v>
      </c>
      <c r="M59" s="78">
        <v>425</v>
      </c>
      <c r="N59" s="78">
        <v>219.5</v>
      </c>
      <c r="O59" s="73">
        <v>236</v>
      </c>
      <c r="P59" s="73">
        <v>447.8</v>
      </c>
      <c r="Q59" s="73">
        <v>470.5</v>
      </c>
      <c r="R59" s="73">
        <v>434.2</v>
      </c>
      <c r="S59" s="73">
        <v>455.8</v>
      </c>
      <c r="T59" s="73">
        <v>402.6</v>
      </c>
      <c r="U59" s="73">
        <v>421.8</v>
      </c>
      <c r="V59" s="73">
        <v>372.3</v>
      </c>
      <c r="W59" s="73">
        <v>389.3</v>
      </c>
      <c r="X59" s="73">
        <v>348.2</v>
      </c>
      <c r="Y59" s="73">
        <v>363.4</v>
      </c>
      <c r="Z59" s="73">
        <v>336.2</v>
      </c>
      <c r="AA59" s="73">
        <v>350.4</v>
      </c>
      <c r="AB59" s="74">
        <v>94.77</v>
      </c>
      <c r="AC59" s="75">
        <v>0.75</v>
      </c>
      <c r="AD59" s="76">
        <v>0.42199999999999999</v>
      </c>
      <c r="AE59" s="76">
        <v>14.7</v>
      </c>
      <c r="AF59" s="76">
        <v>4.2</v>
      </c>
      <c r="AG59" s="76">
        <v>24.83</v>
      </c>
      <c r="AH59" s="76">
        <v>37.32</v>
      </c>
      <c r="AI59" s="76">
        <v>13.82</v>
      </c>
      <c r="AJ59" s="76">
        <v>19.47</v>
      </c>
      <c r="AK59" s="76">
        <v>35.26</v>
      </c>
      <c r="AL59" s="76">
        <v>68.22</v>
      </c>
      <c r="AM59" s="76">
        <v>10.51</v>
      </c>
      <c r="AN59" s="77">
        <v>3.2080000000000002</v>
      </c>
      <c r="AO59" s="77">
        <v>2.984</v>
      </c>
      <c r="AP59" s="77">
        <v>1.9450000000000001</v>
      </c>
      <c r="AQ59" s="77">
        <v>0.93300000000000005</v>
      </c>
      <c r="AR59" s="77">
        <v>0.26100000000000001</v>
      </c>
      <c r="AS59" s="77">
        <v>0.13200000000000001</v>
      </c>
      <c r="AT59" s="77">
        <v>0.26100000000000001</v>
      </c>
      <c r="AU59" s="77">
        <v>0.251</v>
      </c>
      <c r="AV59" s="77">
        <v>2.6509999999999998</v>
      </c>
      <c r="AW59" s="76">
        <v>0.93500000000000005</v>
      </c>
      <c r="AX59" s="76">
        <v>0.75700000000000001</v>
      </c>
      <c r="AY59" s="76">
        <v>0.52</v>
      </c>
      <c r="AZ59" s="76">
        <v>0.32700000000000001</v>
      </c>
      <c r="BA59" s="76">
        <v>0.25600000000000001</v>
      </c>
      <c r="BB59" s="76">
        <v>0.184</v>
      </c>
      <c r="BC59" s="76">
        <v>0.14799999999999999</v>
      </c>
      <c r="BD59" s="76">
        <v>70.349999999999994</v>
      </c>
      <c r="BE59" s="76">
        <v>46.54</v>
      </c>
      <c r="BF59" s="76">
        <v>9.6</v>
      </c>
      <c r="BG59" s="76">
        <v>36.11</v>
      </c>
      <c r="BH59" s="76">
        <v>74.540000000000006</v>
      </c>
    </row>
    <row r="60" spans="1:60" x14ac:dyDescent="0.2">
      <c r="A60" s="71">
        <v>57</v>
      </c>
      <c r="B60" s="72">
        <v>285</v>
      </c>
      <c r="C60" s="73">
        <v>306.39999999999998</v>
      </c>
      <c r="D60" s="78">
        <v>211.8</v>
      </c>
      <c r="E60" s="78">
        <v>227.7</v>
      </c>
      <c r="F60" s="78">
        <v>229.2</v>
      </c>
      <c r="G60" s="78">
        <v>246.1</v>
      </c>
      <c r="H60" s="78">
        <v>270.8</v>
      </c>
      <c r="I60" s="78">
        <v>287.7</v>
      </c>
      <c r="J60" s="78">
        <v>309.10000000000002</v>
      </c>
      <c r="K60" s="78">
        <v>326</v>
      </c>
      <c r="L60" s="78">
        <v>316.2</v>
      </c>
      <c r="M60" s="78">
        <v>425</v>
      </c>
      <c r="N60" s="78">
        <v>219.5</v>
      </c>
      <c r="O60" s="73">
        <v>236</v>
      </c>
      <c r="P60" s="73">
        <v>447.8</v>
      </c>
      <c r="Q60" s="73">
        <v>470.5</v>
      </c>
      <c r="R60" s="73">
        <v>434.2</v>
      </c>
      <c r="S60" s="73">
        <v>455.8</v>
      </c>
      <c r="T60" s="73">
        <v>402.6</v>
      </c>
      <c r="U60" s="73">
        <v>421.8</v>
      </c>
      <c r="V60" s="73">
        <v>372.3</v>
      </c>
      <c r="W60" s="73">
        <v>389.3</v>
      </c>
      <c r="X60" s="73">
        <v>348.2</v>
      </c>
      <c r="Y60" s="73">
        <v>363.4</v>
      </c>
      <c r="Z60" s="73">
        <v>336.2</v>
      </c>
      <c r="AA60" s="73">
        <v>350.4</v>
      </c>
      <c r="AB60" s="74">
        <v>95.37</v>
      </c>
      <c r="AC60" s="75">
        <v>0.75</v>
      </c>
      <c r="AD60" s="76">
        <v>0.435</v>
      </c>
      <c r="AE60" s="76">
        <v>14.7</v>
      </c>
      <c r="AF60" s="76">
        <v>4.2</v>
      </c>
      <c r="AG60" s="76">
        <v>26.2</v>
      </c>
      <c r="AH60" s="76">
        <v>39.409999999999997</v>
      </c>
      <c r="AI60" s="76">
        <v>13.82</v>
      </c>
      <c r="AJ60" s="76">
        <v>19.47</v>
      </c>
      <c r="AK60" s="76">
        <v>35.26</v>
      </c>
      <c r="AL60" s="76">
        <v>68.22</v>
      </c>
      <c r="AM60" s="76">
        <v>10.51</v>
      </c>
      <c r="AN60" s="77">
        <v>3.3740000000000001</v>
      </c>
      <c r="AO60" s="77">
        <v>3.1389999999999998</v>
      </c>
      <c r="AP60" s="77">
        <v>2.0459999999999998</v>
      </c>
      <c r="AQ60" s="77">
        <v>0.97899999999999998</v>
      </c>
      <c r="AR60" s="77">
        <v>0.27500000000000002</v>
      </c>
      <c r="AS60" s="77">
        <v>0.13900000000000001</v>
      </c>
      <c r="AT60" s="77">
        <v>0.27400000000000002</v>
      </c>
      <c r="AU60" s="77">
        <v>0.26300000000000001</v>
      </c>
      <c r="AV60" s="77">
        <v>2.8069999999999999</v>
      </c>
      <c r="AW60" s="76">
        <v>0.96399999999999997</v>
      </c>
      <c r="AX60" s="76">
        <v>0.78100000000000003</v>
      </c>
      <c r="AY60" s="76">
        <v>0.53700000000000003</v>
      </c>
      <c r="AZ60" s="76">
        <v>0.33600000000000002</v>
      </c>
      <c r="BA60" s="76">
        <v>0.26300000000000001</v>
      </c>
      <c r="BB60" s="76">
        <v>0.189</v>
      </c>
      <c r="BC60" s="76">
        <v>0.151</v>
      </c>
      <c r="BD60" s="76">
        <v>72.11</v>
      </c>
      <c r="BE60" s="76">
        <v>47.7</v>
      </c>
      <c r="BF60" s="76">
        <v>9.6</v>
      </c>
      <c r="BG60" s="76">
        <v>36.11</v>
      </c>
      <c r="BH60" s="76">
        <v>74.540000000000006</v>
      </c>
    </row>
    <row r="61" spans="1:60" x14ac:dyDescent="0.2">
      <c r="A61" s="71">
        <v>58</v>
      </c>
      <c r="B61" s="72">
        <v>285</v>
      </c>
      <c r="C61" s="73">
        <v>306.39999999999998</v>
      </c>
      <c r="D61" s="78">
        <v>211.8</v>
      </c>
      <c r="E61" s="78">
        <v>227.7</v>
      </c>
      <c r="F61" s="78">
        <v>229.2</v>
      </c>
      <c r="G61" s="78">
        <v>246.1</v>
      </c>
      <c r="H61" s="78">
        <v>270.8</v>
      </c>
      <c r="I61" s="78">
        <v>287.7</v>
      </c>
      <c r="J61" s="78">
        <v>309.10000000000002</v>
      </c>
      <c r="K61" s="78">
        <v>326</v>
      </c>
      <c r="L61" s="78">
        <v>316.2</v>
      </c>
      <c r="M61" s="78">
        <v>425</v>
      </c>
      <c r="N61" s="78">
        <v>219.5</v>
      </c>
      <c r="O61" s="73">
        <v>236</v>
      </c>
      <c r="P61" s="73">
        <v>447.8</v>
      </c>
      <c r="Q61" s="73">
        <v>470.5</v>
      </c>
      <c r="R61" s="73">
        <v>434.2</v>
      </c>
      <c r="S61" s="73">
        <v>455.8</v>
      </c>
      <c r="T61" s="73">
        <v>402.6</v>
      </c>
      <c r="U61" s="73">
        <v>421.8</v>
      </c>
      <c r="V61" s="73">
        <v>372.3</v>
      </c>
      <c r="W61" s="73">
        <v>389.3</v>
      </c>
      <c r="X61" s="73">
        <v>348.2</v>
      </c>
      <c r="Y61" s="73">
        <v>363.4</v>
      </c>
      <c r="Z61" s="73">
        <v>336.2</v>
      </c>
      <c r="AA61" s="73">
        <v>350.4</v>
      </c>
      <c r="AB61" s="74">
        <v>95.94</v>
      </c>
      <c r="AC61" s="75">
        <v>0.75</v>
      </c>
      <c r="AD61" s="76">
        <v>0.44800000000000001</v>
      </c>
      <c r="AE61" s="76">
        <v>14.7</v>
      </c>
      <c r="AF61" s="76">
        <v>4.2</v>
      </c>
      <c r="AG61" s="76">
        <v>27.57</v>
      </c>
      <c r="AH61" s="76">
        <v>41.49</v>
      </c>
      <c r="AI61" s="76">
        <v>13.82</v>
      </c>
      <c r="AJ61" s="76">
        <v>19.47</v>
      </c>
      <c r="AK61" s="76">
        <v>35.26</v>
      </c>
      <c r="AL61" s="76">
        <v>68.22</v>
      </c>
      <c r="AM61" s="76">
        <v>10.51</v>
      </c>
      <c r="AN61" s="77">
        <v>3.5510000000000002</v>
      </c>
      <c r="AO61" s="77">
        <v>3.3029999999999999</v>
      </c>
      <c r="AP61" s="77">
        <v>2.153</v>
      </c>
      <c r="AQ61" s="77">
        <v>1.0269999999999999</v>
      </c>
      <c r="AR61" s="77">
        <v>0.28899999999999998</v>
      </c>
      <c r="AS61" s="77">
        <v>0.14599999999999999</v>
      </c>
      <c r="AT61" s="77">
        <v>0.28799999999999998</v>
      </c>
      <c r="AU61" s="77">
        <v>0.27700000000000002</v>
      </c>
      <c r="AV61" s="77">
        <v>2.9750000000000001</v>
      </c>
      <c r="AW61" s="76">
        <v>0.99399999999999999</v>
      </c>
      <c r="AX61" s="76">
        <v>0.80500000000000005</v>
      </c>
      <c r="AY61" s="76">
        <v>0.55400000000000005</v>
      </c>
      <c r="AZ61" s="76">
        <v>0.34599999999999997</v>
      </c>
      <c r="BA61" s="76">
        <v>0.27</v>
      </c>
      <c r="BB61" s="76">
        <v>0.193</v>
      </c>
      <c r="BC61" s="76">
        <v>0.155</v>
      </c>
      <c r="BD61" s="76">
        <v>73.92</v>
      </c>
      <c r="BE61" s="76">
        <v>48.89</v>
      </c>
      <c r="BF61" s="76">
        <v>9.6</v>
      </c>
      <c r="BG61" s="76">
        <v>36.11</v>
      </c>
      <c r="BH61" s="76">
        <v>74.540000000000006</v>
      </c>
    </row>
    <row r="62" spans="1:60" x14ac:dyDescent="0.2">
      <c r="A62" s="71">
        <v>59</v>
      </c>
      <c r="B62" s="72">
        <v>285</v>
      </c>
      <c r="C62" s="73">
        <v>306.39999999999998</v>
      </c>
      <c r="D62" s="78">
        <v>211.8</v>
      </c>
      <c r="E62" s="78">
        <v>227.7</v>
      </c>
      <c r="F62" s="78">
        <v>229.2</v>
      </c>
      <c r="G62" s="78">
        <v>246.1</v>
      </c>
      <c r="H62" s="78">
        <v>270.8</v>
      </c>
      <c r="I62" s="78">
        <v>287.7</v>
      </c>
      <c r="J62" s="78">
        <v>309.10000000000002</v>
      </c>
      <c r="K62" s="78">
        <v>326</v>
      </c>
      <c r="L62" s="78">
        <v>316.2</v>
      </c>
      <c r="M62" s="78">
        <v>425</v>
      </c>
      <c r="N62" s="78">
        <v>219.5</v>
      </c>
      <c r="O62" s="73">
        <v>236</v>
      </c>
      <c r="P62" s="73">
        <v>447.8</v>
      </c>
      <c r="Q62" s="73">
        <v>470.5</v>
      </c>
      <c r="R62" s="73">
        <v>434.2</v>
      </c>
      <c r="S62" s="73">
        <v>455.8</v>
      </c>
      <c r="T62" s="73">
        <v>402.6</v>
      </c>
      <c r="U62" s="73">
        <v>421.8</v>
      </c>
      <c r="V62" s="73">
        <v>372.3</v>
      </c>
      <c r="W62" s="73">
        <v>389.3</v>
      </c>
      <c r="X62" s="73">
        <v>348.2</v>
      </c>
      <c r="Y62" s="73">
        <v>363.4</v>
      </c>
      <c r="Z62" s="73">
        <v>336.2</v>
      </c>
      <c r="AA62" s="73">
        <v>350.4</v>
      </c>
      <c r="AB62" s="74">
        <v>96.46</v>
      </c>
      <c r="AC62" s="75">
        <v>0.75</v>
      </c>
      <c r="AD62" s="76">
        <v>0.46200000000000002</v>
      </c>
      <c r="AE62" s="76">
        <v>14.7</v>
      </c>
      <c r="AF62" s="76">
        <v>4.2</v>
      </c>
      <c r="AG62" s="76">
        <v>29.42</v>
      </c>
      <c r="AH62" s="76">
        <v>44.29</v>
      </c>
      <c r="AI62" s="76">
        <v>13.82</v>
      </c>
      <c r="AJ62" s="76">
        <v>19.47</v>
      </c>
      <c r="AK62" s="76">
        <v>35.26</v>
      </c>
      <c r="AL62" s="76">
        <v>68.22</v>
      </c>
      <c r="AM62" s="76">
        <v>10.51</v>
      </c>
      <c r="AN62" s="77">
        <v>3.74</v>
      </c>
      <c r="AO62" s="77">
        <v>3.4790000000000001</v>
      </c>
      <c r="AP62" s="77">
        <v>2.2669999999999999</v>
      </c>
      <c r="AQ62" s="77">
        <v>1.079</v>
      </c>
      <c r="AR62" s="77">
        <v>0.30399999999999999</v>
      </c>
      <c r="AS62" s="77">
        <v>0.153</v>
      </c>
      <c r="AT62" s="77">
        <v>0.30199999999999999</v>
      </c>
      <c r="AU62" s="77">
        <v>0.29099999999999998</v>
      </c>
      <c r="AV62" s="77">
        <v>3.157</v>
      </c>
      <c r="AW62" s="76">
        <v>1.0249999999999999</v>
      </c>
      <c r="AX62" s="76">
        <v>0.83099999999999996</v>
      </c>
      <c r="AY62" s="76">
        <v>0.57199999999999995</v>
      </c>
      <c r="AZ62" s="76">
        <v>0.35499999999999998</v>
      </c>
      <c r="BA62" s="76">
        <v>0.27600000000000002</v>
      </c>
      <c r="BB62" s="76">
        <v>0.19700000000000001</v>
      </c>
      <c r="BC62" s="76">
        <v>0.158</v>
      </c>
      <c r="BD62" s="76">
        <v>75.77</v>
      </c>
      <c r="BE62" s="76">
        <v>50.11</v>
      </c>
      <c r="BF62" s="76">
        <v>9.6</v>
      </c>
      <c r="BG62" s="76">
        <v>36.11</v>
      </c>
      <c r="BH62" s="76">
        <v>74.540000000000006</v>
      </c>
    </row>
    <row r="63" spans="1:60" x14ac:dyDescent="0.2">
      <c r="A63" s="71">
        <v>60</v>
      </c>
      <c r="B63" s="72">
        <v>285</v>
      </c>
      <c r="C63" s="73">
        <v>306.39999999999998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4">
        <v>96.94</v>
      </c>
      <c r="AC63" s="75">
        <v>0.75</v>
      </c>
      <c r="AD63" s="76">
        <v>0.47699999999999998</v>
      </c>
      <c r="AE63" s="76">
        <v>14.7</v>
      </c>
      <c r="AF63" s="76">
        <v>4.2</v>
      </c>
      <c r="AG63" s="76">
        <v>31.26</v>
      </c>
      <c r="AH63" s="76">
        <v>47.08</v>
      </c>
      <c r="AI63" s="76">
        <v>13.82</v>
      </c>
      <c r="AJ63" s="76">
        <v>19.47</v>
      </c>
      <c r="AK63" s="76">
        <v>35.26</v>
      </c>
      <c r="AL63" s="76">
        <v>68.22</v>
      </c>
      <c r="AM63" s="76">
        <v>10.51</v>
      </c>
      <c r="AN63" s="77">
        <v>3.9409999999999998</v>
      </c>
      <c r="AO63" s="77">
        <v>3.6659999999999999</v>
      </c>
      <c r="AP63" s="77">
        <v>2.39</v>
      </c>
      <c r="AQ63" s="77">
        <v>1.135</v>
      </c>
      <c r="AR63" s="77">
        <v>0.32</v>
      </c>
      <c r="AS63" s="77">
        <v>0.161</v>
      </c>
      <c r="AT63" s="77">
        <v>0.318</v>
      </c>
      <c r="AU63" s="77">
        <v>0.30599999999999999</v>
      </c>
      <c r="AV63" s="77">
        <v>3.3540000000000001</v>
      </c>
      <c r="AW63" s="76">
        <v>1.06</v>
      </c>
      <c r="AX63" s="76">
        <v>0.86</v>
      </c>
      <c r="AY63" s="76">
        <v>0.59199999999999997</v>
      </c>
      <c r="AZ63" s="76">
        <v>0.36499999999999999</v>
      </c>
      <c r="BA63" s="76">
        <v>0.28399999999999997</v>
      </c>
      <c r="BB63" s="76">
        <v>0.20200000000000001</v>
      </c>
      <c r="BC63" s="76">
        <v>0.16200000000000001</v>
      </c>
      <c r="BD63" s="76">
        <v>77.66</v>
      </c>
      <c r="BE63" s="76">
        <v>51.35</v>
      </c>
      <c r="BF63" s="76">
        <v>9.6</v>
      </c>
      <c r="BG63" s="76">
        <v>36.11</v>
      </c>
      <c r="BH63" s="76">
        <v>74.540000000000006</v>
      </c>
    </row>
    <row r="64" spans="1:60" x14ac:dyDescent="0.2">
      <c r="A64" s="71">
        <v>61</v>
      </c>
      <c r="B64" s="72">
        <v>285</v>
      </c>
      <c r="C64" s="73">
        <v>306.39999999999998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4">
        <v>97.38</v>
      </c>
      <c r="AC64" s="75">
        <v>0.75</v>
      </c>
      <c r="AD64" s="76">
        <v>0.49199999999999999</v>
      </c>
      <c r="AE64" s="76">
        <v>14.7</v>
      </c>
      <c r="AF64" s="76">
        <v>4.2</v>
      </c>
      <c r="AG64" s="76">
        <v>33.11</v>
      </c>
      <c r="AH64" s="76">
        <v>49.87</v>
      </c>
      <c r="AI64" s="76">
        <v>13.82</v>
      </c>
      <c r="AJ64" s="76">
        <v>19.47</v>
      </c>
      <c r="AK64" s="76">
        <v>35.26</v>
      </c>
      <c r="AL64" s="76">
        <v>68.22</v>
      </c>
      <c r="AM64" s="76">
        <v>10.51</v>
      </c>
      <c r="AN64" s="77">
        <v>4.1559999999999997</v>
      </c>
      <c r="AO64" s="77">
        <v>3.8660000000000001</v>
      </c>
      <c r="AP64" s="77">
        <v>2.52</v>
      </c>
      <c r="AQ64" s="77">
        <v>1.194</v>
      </c>
      <c r="AR64" s="77">
        <v>0.33700000000000002</v>
      </c>
      <c r="AS64" s="77">
        <v>0.17</v>
      </c>
      <c r="AT64" s="77">
        <v>0.33500000000000002</v>
      </c>
      <c r="AU64" s="77">
        <v>0.32300000000000001</v>
      </c>
      <c r="AV64" s="77">
        <v>3.5680000000000001</v>
      </c>
      <c r="AW64" s="76">
        <v>1.099</v>
      </c>
      <c r="AX64" s="76">
        <v>0.89100000000000001</v>
      </c>
      <c r="AY64" s="76">
        <v>0.61399999999999999</v>
      </c>
      <c r="AZ64" s="76">
        <v>0.377</v>
      </c>
      <c r="BA64" s="76">
        <v>0.29299999999999998</v>
      </c>
      <c r="BB64" s="76">
        <v>0.20799999999999999</v>
      </c>
      <c r="BC64" s="76">
        <v>0.16600000000000001</v>
      </c>
      <c r="BD64" s="76">
        <v>79.569999999999993</v>
      </c>
      <c r="BE64" s="76">
        <v>52.61</v>
      </c>
      <c r="BF64" s="76">
        <v>9.6</v>
      </c>
      <c r="BG64" s="76">
        <v>40.14</v>
      </c>
      <c r="BH64" s="76">
        <v>82.8</v>
      </c>
    </row>
    <row r="65" spans="1:60" x14ac:dyDescent="0.2">
      <c r="A65" s="71">
        <v>62</v>
      </c>
      <c r="B65" s="72">
        <v>285</v>
      </c>
      <c r="C65" s="73">
        <v>306.39999999999998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4">
        <v>97.78</v>
      </c>
      <c r="AC65" s="75">
        <v>0.75</v>
      </c>
      <c r="AD65" s="76">
        <v>0.50800000000000001</v>
      </c>
      <c r="AE65" s="76">
        <v>14.7</v>
      </c>
      <c r="AF65" s="76">
        <v>4.2</v>
      </c>
      <c r="AG65" s="76">
        <v>34.96</v>
      </c>
      <c r="AH65" s="76">
        <v>52.66</v>
      </c>
      <c r="AI65" s="76">
        <v>13.82</v>
      </c>
      <c r="AJ65" s="76">
        <v>19.47</v>
      </c>
      <c r="AK65" s="76">
        <v>35.26</v>
      </c>
      <c r="AL65" s="76">
        <v>68.22</v>
      </c>
      <c r="AM65" s="76">
        <v>10.51</v>
      </c>
      <c r="AN65" s="77">
        <v>4.3869999999999996</v>
      </c>
      <c r="AO65" s="77">
        <v>4.0810000000000004</v>
      </c>
      <c r="AP65" s="77">
        <v>2.661</v>
      </c>
      <c r="AQ65" s="77">
        <v>1.2569999999999999</v>
      </c>
      <c r="AR65" s="77">
        <v>0.35599999999999998</v>
      </c>
      <c r="AS65" s="77">
        <v>0.17899999999999999</v>
      </c>
      <c r="AT65" s="77">
        <v>0.35399999999999998</v>
      </c>
      <c r="AU65" s="77">
        <v>0.34</v>
      </c>
      <c r="AV65" s="77">
        <v>3.8010000000000002</v>
      </c>
      <c r="AW65" s="76">
        <v>1.141</v>
      </c>
      <c r="AX65" s="76">
        <v>0.92600000000000005</v>
      </c>
      <c r="AY65" s="76">
        <v>0.63900000000000001</v>
      </c>
      <c r="AZ65" s="76">
        <v>0.39100000000000001</v>
      </c>
      <c r="BA65" s="76">
        <v>0.30299999999999999</v>
      </c>
      <c r="BB65" s="76">
        <v>0.215</v>
      </c>
      <c r="BC65" s="76">
        <v>0.17199999999999999</v>
      </c>
      <c r="BD65" s="76">
        <v>81.53</v>
      </c>
      <c r="BE65" s="76">
        <v>53.89</v>
      </c>
      <c r="BF65" s="76">
        <v>9.6</v>
      </c>
      <c r="BG65" s="76">
        <v>40.14</v>
      </c>
      <c r="BH65" s="76">
        <v>82.8</v>
      </c>
    </row>
    <row r="66" spans="1:60" x14ac:dyDescent="0.2">
      <c r="A66" s="71">
        <v>63</v>
      </c>
      <c r="B66" s="72">
        <v>285</v>
      </c>
      <c r="C66" s="73">
        <v>306.39999999999998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4">
        <v>98.12</v>
      </c>
      <c r="AC66" s="75">
        <v>0.75</v>
      </c>
      <c r="AD66" s="76">
        <v>0.52400000000000002</v>
      </c>
      <c r="AE66" s="76">
        <v>14.7</v>
      </c>
      <c r="AF66" s="76">
        <v>4.2</v>
      </c>
      <c r="AG66" s="76">
        <v>36.81</v>
      </c>
      <c r="AH66" s="76">
        <v>55.45</v>
      </c>
      <c r="AI66" s="76">
        <v>13.82</v>
      </c>
      <c r="AJ66" s="76">
        <v>19.47</v>
      </c>
      <c r="AK66" s="76">
        <v>35.26</v>
      </c>
      <c r="AL66" s="76">
        <v>68.22</v>
      </c>
      <c r="AM66" s="76">
        <v>10.51</v>
      </c>
      <c r="AN66" s="77">
        <v>4.6349999999999998</v>
      </c>
      <c r="AO66" s="77">
        <v>4.3109999999999999</v>
      </c>
      <c r="AP66" s="77">
        <v>2.8109999999999999</v>
      </c>
      <c r="AQ66" s="77">
        <v>1.325</v>
      </c>
      <c r="AR66" s="77">
        <v>0.376</v>
      </c>
      <c r="AS66" s="77">
        <v>0.189</v>
      </c>
      <c r="AT66" s="77">
        <v>0.373</v>
      </c>
      <c r="AU66" s="77">
        <v>0.35899999999999999</v>
      </c>
      <c r="AV66" s="77">
        <v>4.056</v>
      </c>
      <c r="AW66" s="76">
        <v>1.1919999999999999</v>
      </c>
      <c r="AX66" s="76">
        <v>0.96699999999999997</v>
      </c>
      <c r="AY66" s="76">
        <v>0.66800000000000004</v>
      </c>
      <c r="AZ66" s="76">
        <v>0.40799999999999997</v>
      </c>
      <c r="BA66" s="76">
        <v>0.316</v>
      </c>
      <c r="BB66" s="76">
        <v>0.224</v>
      </c>
      <c r="BC66" s="76">
        <v>0.17899999999999999</v>
      </c>
      <c r="BD66" s="76">
        <v>83.52</v>
      </c>
      <c r="BE66" s="76">
        <v>55.2</v>
      </c>
      <c r="BF66" s="76">
        <v>9.6</v>
      </c>
      <c r="BG66" s="76">
        <v>40.14</v>
      </c>
      <c r="BH66" s="76">
        <v>82.8</v>
      </c>
    </row>
    <row r="67" spans="1:60" x14ac:dyDescent="0.2">
      <c r="A67" s="71">
        <v>64</v>
      </c>
      <c r="B67" s="72">
        <v>285</v>
      </c>
      <c r="C67" s="73">
        <v>306.39999999999998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4">
        <v>98.4</v>
      </c>
      <c r="AC67" s="75">
        <v>0.75</v>
      </c>
      <c r="AD67" s="76">
        <v>0.54100000000000004</v>
      </c>
      <c r="AE67" s="76">
        <v>14.7</v>
      </c>
      <c r="AF67" s="76">
        <v>4.2</v>
      </c>
      <c r="AG67" s="76">
        <v>39.119999999999997</v>
      </c>
      <c r="AH67" s="76">
        <v>58.95</v>
      </c>
      <c r="AI67" s="76">
        <v>13.82</v>
      </c>
      <c r="AJ67" s="76">
        <v>19.47</v>
      </c>
      <c r="AK67" s="76">
        <v>35.26</v>
      </c>
      <c r="AL67" s="76">
        <v>68.22</v>
      </c>
      <c r="AM67" s="76">
        <v>10.51</v>
      </c>
      <c r="AN67" s="77">
        <v>4.9009999999999998</v>
      </c>
      <c r="AO67" s="77">
        <v>4.5579999999999998</v>
      </c>
      <c r="AP67" s="77">
        <v>2.9729999999999999</v>
      </c>
      <c r="AQ67" s="77">
        <v>1.399</v>
      </c>
      <c r="AR67" s="77">
        <v>0.39700000000000002</v>
      </c>
      <c r="AS67" s="77">
        <v>0.2</v>
      </c>
      <c r="AT67" s="77">
        <v>0.39500000000000002</v>
      </c>
      <c r="AU67" s="77">
        <v>0.38</v>
      </c>
      <c r="AV67" s="77">
        <v>4.3360000000000003</v>
      </c>
      <c r="AW67" s="76">
        <v>1.256</v>
      </c>
      <c r="AX67" s="76">
        <v>1.0189999999999999</v>
      </c>
      <c r="AY67" s="76">
        <v>0.70399999999999996</v>
      </c>
      <c r="AZ67" s="76">
        <v>0.43</v>
      </c>
      <c r="BA67" s="76">
        <v>0.33300000000000002</v>
      </c>
      <c r="BB67" s="76">
        <v>0.23599999999999999</v>
      </c>
      <c r="BC67" s="76">
        <v>0.188</v>
      </c>
      <c r="BD67" s="76">
        <v>85.55</v>
      </c>
      <c r="BE67" s="76">
        <v>56.54</v>
      </c>
      <c r="BF67" s="76">
        <v>9.6</v>
      </c>
      <c r="BG67" s="76">
        <v>40.14</v>
      </c>
      <c r="BH67" s="76">
        <v>82.8</v>
      </c>
    </row>
    <row r="68" spans="1:60" x14ac:dyDescent="0.2">
      <c r="A68" s="71">
        <v>65</v>
      </c>
      <c r="B68" s="72">
        <v>285</v>
      </c>
      <c r="C68" s="73">
        <v>306.39999999999998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4">
        <v>95.02</v>
      </c>
      <c r="AC68" s="75">
        <v>0.75</v>
      </c>
      <c r="AD68" s="76">
        <v>0.54500000000000004</v>
      </c>
      <c r="AE68" s="76">
        <v>21.7</v>
      </c>
      <c r="AF68" s="76">
        <v>4.2</v>
      </c>
      <c r="AG68" s="76">
        <v>38.51</v>
      </c>
      <c r="AH68" s="76">
        <v>58.03</v>
      </c>
      <c r="AI68" s="76">
        <v>15.69</v>
      </c>
      <c r="AJ68" s="76">
        <v>21.76</v>
      </c>
      <c r="AK68" s="76">
        <v>45.69</v>
      </c>
      <c r="AL68" s="76">
        <v>66.209999999999994</v>
      </c>
      <c r="AM68" s="76">
        <v>7.04</v>
      </c>
      <c r="AN68" s="77">
        <v>5.0650000000000004</v>
      </c>
      <c r="AO68" s="77">
        <v>4.7110000000000003</v>
      </c>
      <c r="AP68" s="77">
        <v>3.073</v>
      </c>
      <c r="AQ68" s="77">
        <v>1.4430000000000001</v>
      </c>
      <c r="AR68" s="77">
        <v>0.41</v>
      </c>
      <c r="AS68" s="77">
        <v>0.20699999999999999</v>
      </c>
      <c r="AT68" s="77">
        <v>0.40799999999999997</v>
      </c>
      <c r="AU68" s="77">
        <v>0.39300000000000002</v>
      </c>
      <c r="AV68" s="77">
        <v>4.532</v>
      </c>
      <c r="AW68" s="76">
        <v>1.27</v>
      </c>
      <c r="AX68" s="76">
        <v>1.032</v>
      </c>
      <c r="AY68" s="76">
        <v>0.71399999999999997</v>
      </c>
      <c r="AZ68" s="76">
        <v>0.437</v>
      </c>
      <c r="BA68" s="76">
        <v>0.33900000000000002</v>
      </c>
      <c r="BB68" s="76">
        <v>0.24</v>
      </c>
      <c r="BC68" s="76">
        <v>0.192</v>
      </c>
      <c r="BD68" s="76">
        <v>86.37</v>
      </c>
      <c r="BE68" s="76">
        <v>57.07</v>
      </c>
      <c r="BF68" s="76">
        <v>9.6</v>
      </c>
      <c r="BG68" s="76">
        <v>41.94</v>
      </c>
      <c r="BH68" s="76">
        <v>86.38</v>
      </c>
    </row>
    <row r="69" spans="1:60" x14ac:dyDescent="0.2">
      <c r="A69" s="71">
        <v>66</v>
      </c>
      <c r="B69" s="72">
        <v>285</v>
      </c>
      <c r="C69" s="73">
        <v>306.39999999999998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4">
        <v>95.24</v>
      </c>
      <c r="AC69" s="75">
        <v>3</v>
      </c>
      <c r="AD69" s="76">
        <v>0.56100000000000005</v>
      </c>
      <c r="AE69" s="76">
        <v>21.7</v>
      </c>
      <c r="AF69" s="76">
        <v>4.2</v>
      </c>
      <c r="AG69" s="76">
        <v>38.51</v>
      </c>
      <c r="AH69" s="76">
        <v>58.03</v>
      </c>
      <c r="AI69" s="76">
        <v>15.69</v>
      </c>
      <c r="AJ69" s="76">
        <v>21.76</v>
      </c>
      <c r="AK69" s="76">
        <v>45.69</v>
      </c>
      <c r="AL69" s="76">
        <v>66.209999999999994</v>
      </c>
      <c r="AM69" s="76">
        <v>7.04</v>
      </c>
      <c r="AN69" s="77">
        <v>5.3659999999999997</v>
      </c>
      <c r="AO69" s="77">
        <v>4.99</v>
      </c>
      <c r="AP69" s="77">
        <v>3.2570000000000001</v>
      </c>
      <c r="AQ69" s="77">
        <v>1.526</v>
      </c>
      <c r="AR69" s="77">
        <v>0.435</v>
      </c>
      <c r="AS69" s="77">
        <v>0.219</v>
      </c>
      <c r="AT69" s="77">
        <v>0.432</v>
      </c>
      <c r="AU69" s="77">
        <v>0.41599999999999998</v>
      </c>
      <c r="AV69" s="77">
        <v>4.8609999999999998</v>
      </c>
      <c r="AW69" s="76">
        <v>1.3049999999999999</v>
      </c>
      <c r="AX69" s="76">
        <v>1.0609999999999999</v>
      </c>
      <c r="AY69" s="76">
        <v>0.73499999999999999</v>
      </c>
      <c r="AZ69" s="76">
        <v>0.44900000000000001</v>
      </c>
      <c r="BA69" s="76">
        <v>0.34799999999999998</v>
      </c>
      <c r="BB69" s="76">
        <v>0.246</v>
      </c>
      <c r="BC69" s="76">
        <v>0.19700000000000001</v>
      </c>
      <c r="BD69" s="76">
        <v>88.46</v>
      </c>
      <c r="BE69" s="76">
        <v>58.44</v>
      </c>
      <c r="BF69" s="76">
        <v>9.6</v>
      </c>
      <c r="BG69" s="76">
        <v>41.94</v>
      </c>
      <c r="BH69" s="76">
        <v>86.38</v>
      </c>
    </row>
    <row r="70" spans="1:60" x14ac:dyDescent="0.2">
      <c r="A70" s="71">
        <v>67</v>
      </c>
      <c r="B70" s="72">
        <v>285</v>
      </c>
      <c r="C70" s="73">
        <v>306.39999999999998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4">
        <v>95.42</v>
      </c>
      <c r="AC70" s="75">
        <v>3</v>
      </c>
      <c r="AD70" s="76">
        <v>0.57799999999999996</v>
      </c>
      <c r="AE70" s="76">
        <v>21.7</v>
      </c>
      <c r="AF70" s="76">
        <v>4.2</v>
      </c>
      <c r="AG70" s="76">
        <v>38.51</v>
      </c>
      <c r="AH70" s="76">
        <v>58.03</v>
      </c>
      <c r="AI70" s="76">
        <v>15.69</v>
      </c>
      <c r="AJ70" s="76">
        <v>21.76</v>
      </c>
      <c r="AK70" s="76">
        <v>45.69</v>
      </c>
      <c r="AL70" s="76">
        <v>66.209999999999994</v>
      </c>
      <c r="AM70" s="76">
        <v>7.04</v>
      </c>
      <c r="AN70" s="77">
        <v>5.69</v>
      </c>
      <c r="AO70" s="77">
        <v>5.2910000000000004</v>
      </c>
      <c r="AP70" s="77">
        <v>3.4540000000000002</v>
      </c>
      <c r="AQ70" s="77">
        <v>1.615</v>
      </c>
      <c r="AR70" s="77">
        <v>0.46100000000000002</v>
      </c>
      <c r="AS70" s="77">
        <v>0.23200000000000001</v>
      </c>
      <c r="AT70" s="77">
        <v>0.45900000000000002</v>
      </c>
      <c r="AU70" s="77">
        <v>0.442</v>
      </c>
      <c r="AV70" s="77">
        <v>5.2229999999999999</v>
      </c>
      <c r="AW70" s="76">
        <v>1.3049999999999999</v>
      </c>
      <c r="AX70" s="76">
        <v>1.0609999999999999</v>
      </c>
      <c r="AY70" s="76">
        <v>0.73499999999999999</v>
      </c>
      <c r="AZ70" s="76">
        <v>0.44900000000000001</v>
      </c>
      <c r="BA70" s="76">
        <v>0.34799999999999998</v>
      </c>
      <c r="BB70" s="76">
        <v>0.246</v>
      </c>
      <c r="BC70" s="76">
        <v>0.19700000000000001</v>
      </c>
      <c r="BD70" s="76">
        <v>90.58</v>
      </c>
      <c r="BE70" s="76">
        <v>59.83</v>
      </c>
      <c r="BF70" s="76">
        <v>9.6</v>
      </c>
      <c r="BG70" s="76">
        <v>41.94</v>
      </c>
      <c r="BH70" s="76">
        <v>86.38</v>
      </c>
    </row>
    <row r="71" spans="1:60" x14ac:dyDescent="0.2">
      <c r="A71" s="71">
        <v>68</v>
      </c>
      <c r="B71" s="72">
        <v>285</v>
      </c>
      <c r="C71" s="73">
        <v>306.39999999999998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4">
        <v>95.55</v>
      </c>
      <c r="AC71" s="75">
        <v>3</v>
      </c>
      <c r="AD71" s="76">
        <v>0.59599999999999997</v>
      </c>
      <c r="AE71" s="76">
        <v>21.7</v>
      </c>
      <c r="AF71" s="76">
        <v>4.2</v>
      </c>
      <c r="AG71" s="76">
        <v>40.26</v>
      </c>
      <c r="AH71" s="76">
        <v>60.73</v>
      </c>
      <c r="AI71" s="76">
        <v>15.69</v>
      </c>
      <c r="AJ71" s="76">
        <v>21.76</v>
      </c>
      <c r="AK71" s="76">
        <v>45.69</v>
      </c>
      <c r="AL71" s="76">
        <v>66.209999999999994</v>
      </c>
      <c r="AM71" s="76">
        <v>7.04</v>
      </c>
      <c r="AN71" s="77">
        <v>6.04</v>
      </c>
      <c r="AO71" s="77">
        <v>5.617</v>
      </c>
      <c r="AP71" s="77">
        <v>3.6680000000000001</v>
      </c>
      <c r="AQ71" s="77">
        <v>1.712</v>
      </c>
      <c r="AR71" s="77">
        <v>0.48899999999999999</v>
      </c>
      <c r="AS71" s="77">
        <v>0.247</v>
      </c>
      <c r="AT71" s="77">
        <v>0.48799999999999999</v>
      </c>
      <c r="AU71" s="77">
        <v>0.46899999999999997</v>
      </c>
      <c r="AV71" s="77">
        <v>5.6239999999999997</v>
      </c>
      <c r="AW71" s="76">
        <v>1.341</v>
      </c>
      <c r="AX71" s="76">
        <v>1.0900000000000001</v>
      </c>
      <c r="AY71" s="76">
        <v>0.755</v>
      </c>
      <c r="AZ71" s="76">
        <v>0.46200000000000002</v>
      </c>
      <c r="BA71" s="76">
        <v>0.35799999999999998</v>
      </c>
      <c r="BB71" s="76">
        <v>0.253</v>
      </c>
      <c r="BC71" s="76">
        <v>0.20300000000000001</v>
      </c>
      <c r="BD71" s="76">
        <v>92.73</v>
      </c>
      <c r="BE71" s="76">
        <v>61.25</v>
      </c>
      <c r="BF71" s="76">
        <v>9.6</v>
      </c>
      <c r="BG71" s="76">
        <v>41.94</v>
      </c>
      <c r="BH71" s="76">
        <v>86.38</v>
      </c>
    </row>
    <row r="72" spans="1:60" x14ac:dyDescent="0.2">
      <c r="A72" s="71">
        <v>69</v>
      </c>
      <c r="B72" s="72">
        <v>285</v>
      </c>
      <c r="C72" s="73">
        <v>306.39999999999998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4">
        <v>95.64</v>
      </c>
      <c r="AC72" s="75">
        <v>3</v>
      </c>
      <c r="AD72" s="76">
        <v>0.61299999999999999</v>
      </c>
      <c r="AE72" s="76">
        <v>21.7</v>
      </c>
      <c r="AF72" s="76">
        <v>4.2</v>
      </c>
      <c r="AG72" s="76">
        <v>42.7</v>
      </c>
      <c r="AH72" s="76">
        <v>64.77</v>
      </c>
      <c r="AI72" s="76">
        <v>15.69</v>
      </c>
      <c r="AJ72" s="76">
        <v>21.76</v>
      </c>
      <c r="AK72" s="76">
        <v>45.69</v>
      </c>
      <c r="AL72" s="76">
        <v>66.209999999999994</v>
      </c>
      <c r="AM72" s="76">
        <v>7.04</v>
      </c>
      <c r="AN72" s="77">
        <v>6.4180000000000001</v>
      </c>
      <c r="AO72" s="77">
        <v>5.968</v>
      </c>
      <c r="AP72" s="77">
        <v>3.9</v>
      </c>
      <c r="AQ72" s="77">
        <v>1.8169999999999999</v>
      </c>
      <c r="AR72" s="77">
        <v>0.52</v>
      </c>
      <c r="AS72" s="77">
        <v>0.26300000000000001</v>
      </c>
      <c r="AT72" s="77">
        <v>0.51900000000000002</v>
      </c>
      <c r="AU72" s="77">
        <v>0.5</v>
      </c>
      <c r="AV72" s="77">
        <v>6.069</v>
      </c>
      <c r="AW72" s="76">
        <v>1.341</v>
      </c>
      <c r="AX72" s="76">
        <v>1.0900000000000001</v>
      </c>
      <c r="AY72" s="76">
        <v>0.755</v>
      </c>
      <c r="AZ72" s="76">
        <v>0.46200000000000002</v>
      </c>
      <c r="BA72" s="76">
        <v>0.35799999999999998</v>
      </c>
      <c r="BB72" s="76">
        <v>0.253</v>
      </c>
      <c r="BC72" s="76">
        <v>0.20300000000000001</v>
      </c>
      <c r="BD72" s="76">
        <v>94.93</v>
      </c>
      <c r="BE72" s="76">
        <v>62.69</v>
      </c>
      <c r="BF72" s="76">
        <v>9.6</v>
      </c>
      <c r="BG72" s="76">
        <v>41.94</v>
      </c>
      <c r="BH72" s="76">
        <v>86.38</v>
      </c>
    </row>
    <row r="73" spans="1:60" x14ac:dyDescent="0.2">
      <c r="A73" s="71">
        <v>70</v>
      </c>
      <c r="B73" s="72">
        <v>285</v>
      </c>
      <c r="C73" s="73">
        <v>306.39999999999998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4">
        <v>95.71</v>
      </c>
      <c r="AC73" s="75">
        <v>3</v>
      </c>
      <c r="AD73" s="76">
        <v>0.63</v>
      </c>
      <c r="AE73" s="76">
        <v>21.7</v>
      </c>
      <c r="AF73" s="76">
        <v>4.2</v>
      </c>
      <c r="AG73" s="76">
        <v>45.15</v>
      </c>
      <c r="AH73" s="76">
        <v>68.8</v>
      </c>
      <c r="AI73" s="76">
        <v>15.69</v>
      </c>
      <c r="AJ73" s="76">
        <v>21.76</v>
      </c>
      <c r="AK73" s="76">
        <v>45.69</v>
      </c>
      <c r="AL73" s="76">
        <v>66.209999999999994</v>
      </c>
      <c r="AM73" s="76">
        <v>7.04</v>
      </c>
      <c r="AN73" s="77">
        <v>6.8280000000000003</v>
      </c>
      <c r="AO73" s="77">
        <v>6.3490000000000002</v>
      </c>
      <c r="AP73" s="77">
        <v>4.1509999999999998</v>
      </c>
      <c r="AQ73" s="77">
        <v>1.931</v>
      </c>
      <c r="AR73" s="77">
        <v>0.55400000000000005</v>
      </c>
      <c r="AS73" s="77">
        <v>0.28000000000000003</v>
      </c>
      <c r="AT73" s="77">
        <v>0.55300000000000005</v>
      </c>
      <c r="AU73" s="77">
        <v>0.53300000000000003</v>
      </c>
      <c r="AV73" s="77">
        <v>6.5640000000000001</v>
      </c>
      <c r="AW73" s="76">
        <v>1.3759999999999999</v>
      </c>
      <c r="AX73" s="76">
        <v>1.119</v>
      </c>
      <c r="AY73" s="76">
        <v>0.77500000000000002</v>
      </c>
      <c r="AZ73" s="76">
        <v>0.47399999999999998</v>
      </c>
      <c r="BA73" s="76">
        <v>0.36699999999999999</v>
      </c>
      <c r="BB73" s="76">
        <v>0.26</v>
      </c>
      <c r="BC73" s="76">
        <v>0.20799999999999999</v>
      </c>
      <c r="BD73" s="76">
        <v>97.12</v>
      </c>
      <c r="BE73" s="76">
        <v>64.14</v>
      </c>
      <c r="BF73" s="76">
        <v>9.6</v>
      </c>
      <c r="BG73" s="76">
        <v>41.94</v>
      </c>
      <c r="BH73" s="76">
        <v>86.38</v>
      </c>
    </row>
    <row r="74" spans="1:60" x14ac:dyDescent="0.2">
      <c r="A74" s="71">
        <v>71</v>
      </c>
      <c r="B74" s="72">
        <v>285</v>
      </c>
      <c r="C74" s="73">
        <v>306.39999999999998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4">
        <v>95.77</v>
      </c>
      <c r="AC74" s="75">
        <v>3</v>
      </c>
      <c r="AD74" s="76">
        <v>0.64700000000000002</v>
      </c>
      <c r="AE74" s="76">
        <v>21.7</v>
      </c>
      <c r="AF74" s="76">
        <v>4.2</v>
      </c>
      <c r="AG74" s="76">
        <v>47.59</v>
      </c>
      <c r="AH74" s="76">
        <v>72.84</v>
      </c>
      <c r="AI74" s="76">
        <v>15.69</v>
      </c>
      <c r="AJ74" s="76">
        <v>21.76</v>
      </c>
      <c r="AK74" s="76">
        <v>45.69</v>
      </c>
      <c r="AL74" s="76">
        <v>66.209999999999994</v>
      </c>
      <c r="AM74" s="76">
        <v>7.04</v>
      </c>
      <c r="AN74" s="77">
        <v>7.2729999999999997</v>
      </c>
      <c r="AO74" s="77">
        <v>6.7629999999999999</v>
      </c>
      <c r="AP74" s="77">
        <v>4.4240000000000004</v>
      </c>
      <c r="AQ74" s="77">
        <v>2.0550000000000002</v>
      </c>
      <c r="AR74" s="77">
        <v>0.59099999999999997</v>
      </c>
      <c r="AS74" s="77">
        <v>0.3</v>
      </c>
      <c r="AT74" s="77">
        <v>0.59099999999999997</v>
      </c>
      <c r="AU74" s="77">
        <v>0.56899999999999995</v>
      </c>
      <c r="AV74" s="77">
        <v>7.1159999999999997</v>
      </c>
      <c r="AW74" s="76">
        <v>1.3759999999999999</v>
      </c>
      <c r="AX74" s="76">
        <v>1.119</v>
      </c>
      <c r="AY74" s="76">
        <v>0.77500000000000002</v>
      </c>
      <c r="AZ74" s="76">
        <v>0.47399999999999998</v>
      </c>
      <c r="BA74" s="76">
        <v>0.36699999999999999</v>
      </c>
      <c r="BB74" s="76">
        <v>0.26</v>
      </c>
      <c r="BC74" s="76">
        <v>0.20799999999999999</v>
      </c>
      <c r="BD74" s="76">
        <v>99.31</v>
      </c>
      <c r="BE74" s="76">
        <v>65.599999999999994</v>
      </c>
      <c r="BF74" s="76">
        <v>9.6</v>
      </c>
      <c r="BG74" s="76">
        <v>41.94</v>
      </c>
      <c r="BH74" s="76">
        <v>86.38</v>
      </c>
    </row>
    <row r="75" spans="1:60" x14ac:dyDescent="0.2">
      <c r="A75" s="71">
        <v>72</v>
      </c>
      <c r="B75" s="72">
        <v>285</v>
      </c>
      <c r="C75" s="73">
        <v>306.39999999999998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4">
        <v>95.81</v>
      </c>
      <c r="AC75" s="75">
        <v>3</v>
      </c>
      <c r="AD75" s="76">
        <v>0.66500000000000004</v>
      </c>
      <c r="AE75" s="76">
        <v>21.7</v>
      </c>
      <c r="AF75" s="76">
        <v>4.2</v>
      </c>
      <c r="AG75" s="76">
        <v>50.03</v>
      </c>
      <c r="AH75" s="76">
        <v>76.88</v>
      </c>
      <c r="AI75" s="76">
        <v>15.69</v>
      </c>
      <c r="AJ75" s="76">
        <v>21.76</v>
      </c>
      <c r="AK75" s="76">
        <v>45.69</v>
      </c>
      <c r="AL75" s="76">
        <v>66.209999999999994</v>
      </c>
      <c r="AM75" s="76">
        <v>7.04</v>
      </c>
      <c r="AN75" s="77">
        <v>7.7569999999999997</v>
      </c>
      <c r="AO75" s="77">
        <v>7.2130000000000001</v>
      </c>
      <c r="AP75" s="77">
        <v>4.7220000000000004</v>
      </c>
      <c r="AQ75" s="77">
        <v>2.1909999999999998</v>
      </c>
      <c r="AR75" s="77">
        <v>0.63100000000000001</v>
      </c>
      <c r="AS75" s="77">
        <v>0.32100000000000001</v>
      </c>
      <c r="AT75" s="77">
        <v>0.63200000000000001</v>
      </c>
      <c r="AU75" s="77">
        <v>0.60899999999999999</v>
      </c>
      <c r="AV75" s="77">
        <v>7.7320000000000002</v>
      </c>
      <c r="AW75" s="76">
        <v>1.4119999999999999</v>
      </c>
      <c r="AX75" s="76">
        <v>1.1479999999999999</v>
      </c>
      <c r="AY75" s="76">
        <v>0.79500000000000004</v>
      </c>
      <c r="AZ75" s="76">
        <v>0.48699999999999999</v>
      </c>
      <c r="BA75" s="76">
        <v>0.377</v>
      </c>
      <c r="BB75" s="76">
        <v>0.26700000000000002</v>
      </c>
      <c r="BC75" s="76">
        <v>0.214</v>
      </c>
      <c r="BD75" s="76">
        <v>101.49</v>
      </c>
      <c r="BE75" s="76">
        <v>67.069999999999993</v>
      </c>
      <c r="BF75" s="76">
        <v>9.6</v>
      </c>
      <c r="BG75" s="76">
        <v>41.94</v>
      </c>
      <c r="BH75" s="76">
        <v>86.38</v>
      </c>
    </row>
    <row r="76" spans="1:60" x14ac:dyDescent="0.2">
      <c r="A76" s="71">
        <v>73</v>
      </c>
      <c r="B76" s="72">
        <v>285</v>
      </c>
      <c r="C76" s="73">
        <v>306.39999999999998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4">
        <v>95.83</v>
      </c>
      <c r="AC76" s="75">
        <v>3</v>
      </c>
      <c r="AD76" s="76">
        <v>0.68200000000000005</v>
      </c>
      <c r="AE76" s="76">
        <v>21.7</v>
      </c>
      <c r="AF76" s="76">
        <v>4.2</v>
      </c>
      <c r="AG76" s="76">
        <v>52.47</v>
      </c>
      <c r="AH76" s="76">
        <v>80.92</v>
      </c>
      <c r="AI76" s="76">
        <v>15.69</v>
      </c>
      <c r="AJ76" s="76">
        <v>21.76</v>
      </c>
      <c r="AK76" s="76">
        <v>45.69</v>
      </c>
      <c r="AL76" s="76">
        <v>66.209999999999994</v>
      </c>
      <c r="AM76" s="76">
        <v>7.04</v>
      </c>
      <c r="AN76" s="77">
        <v>8.2859999999999996</v>
      </c>
      <c r="AO76" s="77">
        <v>7.7050000000000001</v>
      </c>
      <c r="AP76" s="77">
        <v>5.048</v>
      </c>
      <c r="AQ76" s="77">
        <v>2.339</v>
      </c>
      <c r="AR76" s="77">
        <v>0.67500000000000004</v>
      </c>
      <c r="AS76" s="77">
        <v>0.34399999999999997</v>
      </c>
      <c r="AT76" s="77">
        <v>0.67700000000000005</v>
      </c>
      <c r="AU76" s="77">
        <v>0.65300000000000002</v>
      </c>
      <c r="AV76" s="77">
        <v>8.42</v>
      </c>
      <c r="AW76" s="76">
        <v>1.4119999999999999</v>
      </c>
      <c r="AX76" s="76">
        <v>1.1479999999999999</v>
      </c>
      <c r="AY76" s="76">
        <v>0.79500000000000004</v>
      </c>
      <c r="AZ76" s="76">
        <v>0.48699999999999999</v>
      </c>
      <c r="BA76" s="76">
        <v>0.377</v>
      </c>
      <c r="BB76" s="76">
        <v>0.26700000000000002</v>
      </c>
      <c r="BC76" s="76">
        <v>0.214</v>
      </c>
      <c r="BD76" s="76">
        <v>103.66</v>
      </c>
      <c r="BE76" s="76">
        <v>68.56</v>
      </c>
      <c r="BF76" s="76">
        <v>9.6</v>
      </c>
      <c r="BG76" s="76">
        <v>41.94</v>
      </c>
      <c r="BH76" s="76">
        <v>86.38</v>
      </c>
    </row>
    <row r="77" spans="1:60" x14ac:dyDescent="0.2">
      <c r="A77" s="71">
        <v>74</v>
      </c>
      <c r="B77" s="72">
        <v>285</v>
      </c>
      <c r="C77" s="73">
        <v>306.39999999999998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4">
        <v>95.04</v>
      </c>
      <c r="AC77" s="75">
        <v>3</v>
      </c>
      <c r="AD77" s="76">
        <v>0.69899999999999995</v>
      </c>
      <c r="AE77" s="76">
        <v>21.7</v>
      </c>
      <c r="AF77" s="76">
        <v>4.2</v>
      </c>
      <c r="AG77" s="76">
        <v>55.17</v>
      </c>
      <c r="AH77" s="76">
        <v>84.97</v>
      </c>
      <c r="AI77" s="76">
        <v>15.69</v>
      </c>
      <c r="AJ77" s="76">
        <v>21.76</v>
      </c>
      <c r="AK77" s="76">
        <v>45.69</v>
      </c>
      <c r="AL77" s="76">
        <v>66.209999999999994</v>
      </c>
      <c r="AM77" s="76">
        <v>7.04</v>
      </c>
      <c r="AN77" s="77">
        <v>8.8610000000000007</v>
      </c>
      <c r="AO77" s="77">
        <v>8.24</v>
      </c>
      <c r="AP77" s="77">
        <v>5.4039999999999999</v>
      </c>
      <c r="AQ77" s="77">
        <v>2.5019999999999998</v>
      </c>
      <c r="AR77" s="77">
        <v>0.72299999999999998</v>
      </c>
      <c r="AS77" s="77">
        <v>0.36899999999999999</v>
      </c>
      <c r="AT77" s="77">
        <v>0.72699999999999998</v>
      </c>
      <c r="AU77" s="77">
        <v>0.70099999999999996</v>
      </c>
      <c r="AV77" s="77">
        <v>9.1839999999999993</v>
      </c>
      <c r="AW77" s="76">
        <v>1.4470000000000001</v>
      </c>
      <c r="AX77" s="76">
        <v>1.177</v>
      </c>
      <c r="AY77" s="76">
        <v>0.81499999999999995</v>
      </c>
      <c r="AZ77" s="76">
        <v>0.499</v>
      </c>
      <c r="BA77" s="76">
        <v>0.38700000000000001</v>
      </c>
      <c r="BB77" s="76">
        <v>0.27400000000000002</v>
      </c>
      <c r="BC77" s="76">
        <v>0.219</v>
      </c>
      <c r="BD77" s="76">
        <v>105.82</v>
      </c>
      <c r="BE77" s="76">
        <v>70.06</v>
      </c>
      <c r="BF77" s="76">
        <v>9.6</v>
      </c>
      <c r="BG77" s="76">
        <v>41.94</v>
      </c>
      <c r="BH77" s="76">
        <v>86.38</v>
      </c>
    </row>
    <row r="78" spans="1:60" x14ac:dyDescent="0.2">
      <c r="A78" s="71">
        <v>75</v>
      </c>
      <c r="B78" s="72">
        <v>285</v>
      </c>
      <c r="C78" s="73">
        <v>306.39999999999998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4">
        <v>94.24</v>
      </c>
      <c r="AC78" s="75">
        <v>3</v>
      </c>
      <c r="AD78" s="76">
        <v>0.71599999999999997</v>
      </c>
      <c r="AE78" s="76">
        <v>21.7</v>
      </c>
      <c r="AF78" s="76">
        <v>4.2</v>
      </c>
      <c r="AG78" s="76">
        <v>57.88</v>
      </c>
      <c r="AH78" s="76">
        <v>89.03</v>
      </c>
      <c r="AI78" s="76">
        <v>15.69</v>
      </c>
      <c r="AJ78" s="76">
        <v>21.76</v>
      </c>
      <c r="AK78" s="76">
        <v>45.69</v>
      </c>
      <c r="AL78" s="76">
        <v>66.209999999999994</v>
      </c>
      <c r="AM78" s="76">
        <v>7.04</v>
      </c>
      <c r="AN78" s="77">
        <v>9.49</v>
      </c>
      <c r="AO78" s="77">
        <v>8.8260000000000005</v>
      </c>
      <c r="AP78" s="77">
        <v>5.7939999999999996</v>
      </c>
      <c r="AQ78" s="77">
        <v>2.681</v>
      </c>
      <c r="AR78" s="77">
        <v>0.77600000000000002</v>
      </c>
      <c r="AS78" s="77">
        <v>0.39800000000000002</v>
      </c>
      <c r="AT78" s="77">
        <v>0.78100000000000003</v>
      </c>
      <c r="AU78" s="77">
        <v>0.754</v>
      </c>
      <c r="AV78" s="77">
        <v>10.032</v>
      </c>
      <c r="AW78" s="76">
        <v>1.4470000000000001</v>
      </c>
      <c r="AX78" s="76">
        <v>1.177</v>
      </c>
      <c r="AY78" s="76">
        <v>0.81499999999999995</v>
      </c>
      <c r="AZ78" s="76">
        <v>0.499</v>
      </c>
      <c r="BA78" s="76">
        <v>0.38700000000000001</v>
      </c>
      <c r="BB78" s="76">
        <v>0.27400000000000002</v>
      </c>
      <c r="BC78" s="76">
        <v>0.219</v>
      </c>
      <c r="BD78" s="76">
        <v>107.97</v>
      </c>
      <c r="BE78" s="76">
        <v>71.56</v>
      </c>
      <c r="BF78" s="76">
        <v>9.6</v>
      </c>
      <c r="BG78" s="76">
        <v>41.94</v>
      </c>
      <c r="BH78" s="76">
        <v>86.38</v>
      </c>
    </row>
    <row r="79" spans="1:60" x14ac:dyDescent="0.2">
      <c r="A79" s="71">
        <v>76</v>
      </c>
      <c r="B79" s="72">
        <v>285</v>
      </c>
      <c r="C79" s="73">
        <v>306.39999999999998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4">
        <v>93.45</v>
      </c>
      <c r="AC79" s="75">
        <v>3</v>
      </c>
      <c r="AD79" s="76">
        <v>0.73299999999999998</v>
      </c>
      <c r="AE79" s="76">
        <v>21.7</v>
      </c>
      <c r="AF79" s="76">
        <v>4.2</v>
      </c>
      <c r="AG79" s="76">
        <v>60.58</v>
      </c>
      <c r="AH79" s="76">
        <v>93.08</v>
      </c>
      <c r="AI79" s="76">
        <v>15.69</v>
      </c>
      <c r="AJ79" s="76">
        <v>21.76</v>
      </c>
      <c r="AK79" s="76">
        <v>45.69</v>
      </c>
      <c r="AL79" s="76">
        <v>66.209999999999994</v>
      </c>
      <c r="AM79" s="76">
        <v>7.04</v>
      </c>
      <c r="AN79" s="77">
        <v>10.176</v>
      </c>
      <c r="AO79" s="77">
        <v>9.4659999999999993</v>
      </c>
      <c r="AP79" s="77">
        <v>6.2220000000000004</v>
      </c>
      <c r="AQ79" s="77">
        <v>2.8780000000000001</v>
      </c>
      <c r="AR79" s="77">
        <v>0.83399999999999996</v>
      </c>
      <c r="AS79" s="77">
        <v>0.42899999999999999</v>
      </c>
      <c r="AT79" s="77">
        <v>0.84199999999999997</v>
      </c>
      <c r="AU79" s="77">
        <v>0.81200000000000006</v>
      </c>
      <c r="AV79" s="77">
        <v>10.981</v>
      </c>
      <c r="AW79" s="76">
        <v>1.482</v>
      </c>
      <c r="AX79" s="76">
        <v>1.206</v>
      </c>
      <c r="AY79" s="76">
        <v>0.83499999999999996</v>
      </c>
      <c r="AZ79" s="76">
        <v>0.51100000000000001</v>
      </c>
      <c r="BA79" s="76">
        <v>0.39600000000000002</v>
      </c>
      <c r="BB79" s="76">
        <v>0.28100000000000003</v>
      </c>
      <c r="BC79" s="76">
        <v>0.22500000000000001</v>
      </c>
      <c r="BD79" s="76">
        <v>110.1</v>
      </c>
      <c r="BE79" s="76">
        <v>73.05</v>
      </c>
      <c r="BF79" s="76">
        <v>9.6</v>
      </c>
      <c r="BG79" s="76">
        <v>41.94</v>
      </c>
      <c r="BH79" s="76">
        <v>86.38</v>
      </c>
    </row>
    <row r="80" spans="1:60" x14ac:dyDescent="0.2">
      <c r="A80" s="71">
        <v>77</v>
      </c>
      <c r="B80" s="72">
        <v>285</v>
      </c>
      <c r="C80" s="73">
        <v>306.39999999999998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4">
        <v>92.65</v>
      </c>
      <c r="AC80" s="75">
        <v>3</v>
      </c>
      <c r="AD80" s="76">
        <v>0.75</v>
      </c>
      <c r="AE80" s="76">
        <v>21.7</v>
      </c>
      <c r="AF80" s="76">
        <v>4.2</v>
      </c>
      <c r="AG80" s="76">
        <v>63.28</v>
      </c>
      <c r="AH80" s="76">
        <v>97.14</v>
      </c>
      <c r="AI80" s="76">
        <v>15.69</v>
      </c>
      <c r="AJ80" s="76">
        <v>21.76</v>
      </c>
      <c r="AK80" s="76">
        <v>45.69</v>
      </c>
      <c r="AL80" s="76">
        <v>66.209999999999994</v>
      </c>
      <c r="AM80" s="76">
        <v>7.04</v>
      </c>
      <c r="AN80" s="77">
        <v>10.93</v>
      </c>
      <c r="AO80" s="77">
        <v>10.169</v>
      </c>
      <c r="AP80" s="77">
        <v>6.6920000000000002</v>
      </c>
      <c r="AQ80" s="77">
        <v>3.0950000000000002</v>
      </c>
      <c r="AR80" s="77">
        <v>0.89900000000000002</v>
      </c>
      <c r="AS80" s="77">
        <v>0.46500000000000002</v>
      </c>
      <c r="AT80" s="77">
        <v>0.91</v>
      </c>
      <c r="AU80" s="77">
        <v>0.877</v>
      </c>
      <c r="AV80" s="77">
        <v>12.047000000000001</v>
      </c>
      <c r="AW80" s="76">
        <v>1.482</v>
      </c>
      <c r="AX80" s="76">
        <v>1.206</v>
      </c>
      <c r="AY80" s="76">
        <v>0.83499999999999996</v>
      </c>
      <c r="AZ80" s="76">
        <v>0.51100000000000001</v>
      </c>
      <c r="BA80" s="76">
        <v>0.39600000000000002</v>
      </c>
      <c r="BB80" s="76">
        <v>0.28100000000000003</v>
      </c>
      <c r="BC80" s="76">
        <v>0.22500000000000001</v>
      </c>
      <c r="BD80" s="76">
        <v>112.21</v>
      </c>
      <c r="BE80" s="76">
        <v>74.55</v>
      </c>
      <c r="BF80" s="76">
        <v>9.6</v>
      </c>
      <c r="BG80" s="76">
        <v>41.94</v>
      </c>
      <c r="BH80" s="76">
        <v>86.38</v>
      </c>
    </row>
    <row r="81" spans="1:60" x14ac:dyDescent="0.2">
      <c r="A81" s="71">
        <v>78</v>
      </c>
      <c r="B81" s="72">
        <v>285</v>
      </c>
      <c r="C81" s="73">
        <v>306.39999999999998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4">
        <v>91.86</v>
      </c>
      <c r="AC81" s="75">
        <v>3</v>
      </c>
      <c r="AD81" s="76">
        <v>0.76600000000000001</v>
      </c>
      <c r="AE81" s="76">
        <v>21.7</v>
      </c>
      <c r="AF81" s="76">
        <v>4.2</v>
      </c>
      <c r="AG81" s="76">
        <v>65.989999999999995</v>
      </c>
      <c r="AH81" s="76">
        <v>101.2</v>
      </c>
      <c r="AI81" s="76">
        <v>15.69</v>
      </c>
      <c r="AJ81" s="76">
        <v>21.76</v>
      </c>
      <c r="AK81" s="76">
        <v>45.69</v>
      </c>
      <c r="AL81" s="76">
        <v>66.209999999999994</v>
      </c>
      <c r="AM81" s="76">
        <v>7.04</v>
      </c>
      <c r="AN81" s="77">
        <v>11.759</v>
      </c>
      <c r="AO81" s="77">
        <v>10.943</v>
      </c>
      <c r="AP81" s="77">
        <v>7.2110000000000003</v>
      </c>
      <c r="AQ81" s="77">
        <v>3.335</v>
      </c>
      <c r="AR81" s="77">
        <v>0.96899999999999997</v>
      </c>
      <c r="AS81" s="77">
        <v>0.504</v>
      </c>
      <c r="AT81" s="77">
        <v>0.98499999999999999</v>
      </c>
      <c r="AU81" s="77">
        <v>0.94899999999999995</v>
      </c>
      <c r="AV81" s="77">
        <v>13.257999999999999</v>
      </c>
      <c r="AW81" s="76">
        <v>1.518</v>
      </c>
      <c r="AX81" s="76">
        <v>1.234</v>
      </c>
      <c r="AY81" s="76">
        <v>0.85499999999999998</v>
      </c>
      <c r="AZ81" s="76">
        <v>0.52400000000000002</v>
      </c>
      <c r="BA81" s="76">
        <v>0.40600000000000003</v>
      </c>
      <c r="BB81" s="76">
        <v>0.28699999999999998</v>
      </c>
      <c r="BC81" s="76">
        <v>0.23</v>
      </c>
      <c r="BD81" s="76">
        <v>114.29</v>
      </c>
      <c r="BE81" s="76">
        <v>76.040000000000006</v>
      </c>
      <c r="BF81" s="76">
        <v>9.6</v>
      </c>
      <c r="BG81" s="76">
        <v>41.94</v>
      </c>
      <c r="BH81" s="76">
        <v>86.38</v>
      </c>
    </row>
    <row r="82" spans="1:60" x14ac:dyDescent="0.2">
      <c r="A82" s="71">
        <v>79</v>
      </c>
      <c r="B82" s="72">
        <v>285</v>
      </c>
      <c r="C82" s="73">
        <v>306.39999999999998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4">
        <v>89.42</v>
      </c>
      <c r="AC82" s="75">
        <v>3</v>
      </c>
      <c r="AD82" s="76">
        <v>0.78300000000000003</v>
      </c>
      <c r="AE82" s="76">
        <v>21.7</v>
      </c>
      <c r="AF82" s="76">
        <v>4.2</v>
      </c>
      <c r="AG82" s="76">
        <v>68.41</v>
      </c>
      <c r="AH82" s="76">
        <v>104.55</v>
      </c>
      <c r="AI82" s="76">
        <v>15.69</v>
      </c>
      <c r="AJ82" s="76">
        <v>21.76</v>
      </c>
      <c r="AK82" s="76">
        <v>45.69</v>
      </c>
      <c r="AL82" s="76">
        <v>66.209999999999994</v>
      </c>
      <c r="AM82" s="76">
        <v>7.04</v>
      </c>
      <c r="AN82" s="77">
        <v>12.673999999999999</v>
      </c>
      <c r="AO82" s="77">
        <v>11.797000000000001</v>
      </c>
      <c r="AP82" s="77">
        <v>7.7859999999999996</v>
      </c>
      <c r="AQ82" s="77">
        <v>3.6030000000000002</v>
      </c>
      <c r="AR82" s="77">
        <v>1.048</v>
      </c>
      <c r="AS82" s="77">
        <v>0.54900000000000004</v>
      </c>
      <c r="AT82" s="77">
        <v>1.069</v>
      </c>
      <c r="AU82" s="77">
        <v>1.03</v>
      </c>
      <c r="AV82" s="77">
        <v>14.648</v>
      </c>
      <c r="AW82" s="76">
        <v>1.518</v>
      </c>
      <c r="AX82" s="76">
        <v>1.234</v>
      </c>
      <c r="AY82" s="76">
        <v>0.85499999999999998</v>
      </c>
      <c r="AZ82" s="76">
        <v>0.52400000000000002</v>
      </c>
      <c r="BA82" s="76">
        <v>0.40600000000000003</v>
      </c>
      <c r="BB82" s="76">
        <v>0.28699999999999998</v>
      </c>
      <c r="BC82" s="76">
        <v>0.23</v>
      </c>
      <c r="BD82" s="76">
        <v>116.33</v>
      </c>
      <c r="BE82" s="76">
        <v>77.52</v>
      </c>
      <c r="BF82" s="76">
        <v>9.6</v>
      </c>
      <c r="BG82" s="76">
        <v>41.94</v>
      </c>
      <c r="BH82" s="76">
        <v>86.38</v>
      </c>
    </row>
    <row r="83" spans="1:60" x14ac:dyDescent="0.2">
      <c r="A83" s="71">
        <v>80</v>
      </c>
      <c r="B83" s="72">
        <v>285</v>
      </c>
      <c r="C83" s="73">
        <v>306.39999999999998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4">
        <v>87.08</v>
      </c>
      <c r="AC83" s="75">
        <v>3</v>
      </c>
      <c r="AD83" s="76">
        <v>0.79900000000000004</v>
      </c>
      <c r="AE83" s="76">
        <v>21.7</v>
      </c>
      <c r="AF83" s="76">
        <v>4.2</v>
      </c>
      <c r="AG83" s="76">
        <v>70.83</v>
      </c>
      <c r="AH83" s="76">
        <v>107.9</v>
      </c>
      <c r="AI83" s="76">
        <v>15.69</v>
      </c>
      <c r="AJ83" s="76">
        <v>21.76</v>
      </c>
      <c r="AK83" s="76">
        <v>45.69</v>
      </c>
      <c r="AL83" s="76">
        <v>66.209999999999994</v>
      </c>
      <c r="AM83" s="76">
        <v>7.04</v>
      </c>
      <c r="AN83" s="77">
        <v>13.686</v>
      </c>
      <c r="AO83" s="77">
        <v>12.744999999999999</v>
      </c>
      <c r="AP83" s="77">
        <v>8.4269999999999996</v>
      </c>
      <c r="AQ83" s="77">
        <v>3.903</v>
      </c>
      <c r="AR83" s="77">
        <v>1.137</v>
      </c>
      <c r="AS83" s="77">
        <v>0.59899999999999998</v>
      </c>
      <c r="AT83" s="77">
        <v>1.163</v>
      </c>
      <c r="AU83" s="77">
        <v>1.121</v>
      </c>
      <c r="AV83" s="77">
        <v>16.268000000000001</v>
      </c>
      <c r="AW83" s="76">
        <v>1.5529999999999999</v>
      </c>
      <c r="AX83" s="76">
        <v>1.2629999999999999</v>
      </c>
      <c r="AY83" s="76">
        <v>0.875</v>
      </c>
      <c r="AZ83" s="76">
        <v>0.53600000000000003</v>
      </c>
      <c r="BA83" s="76">
        <v>0.41499999999999998</v>
      </c>
      <c r="BB83" s="76">
        <v>0.29399999999999998</v>
      </c>
      <c r="BC83" s="76">
        <v>0.23499999999999999</v>
      </c>
      <c r="BD83" s="76">
        <v>118.39</v>
      </c>
      <c r="BE83" s="76">
        <v>79.010000000000005</v>
      </c>
      <c r="BF83" s="76">
        <v>9.6</v>
      </c>
      <c r="BG83" s="76">
        <v>41.94</v>
      </c>
      <c r="BH83" s="76">
        <v>86.38</v>
      </c>
    </row>
    <row r="84" spans="1:60" x14ac:dyDescent="0.2">
      <c r="A84" s="71">
        <v>81</v>
      </c>
      <c r="B84" s="72">
        <v>285</v>
      </c>
      <c r="C84" s="73">
        <v>306.39999999999998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4">
        <v>84.84</v>
      </c>
      <c r="AC84" s="75">
        <v>3</v>
      </c>
      <c r="AD84" s="76">
        <v>0.81599999999999995</v>
      </c>
      <c r="AE84" s="76">
        <v>21.7</v>
      </c>
      <c r="AF84" s="76">
        <v>4.2</v>
      </c>
      <c r="AG84" s="76">
        <v>73.25</v>
      </c>
      <c r="AH84" s="76">
        <v>111.25</v>
      </c>
      <c r="AI84" s="76">
        <v>15.69</v>
      </c>
      <c r="AJ84" s="76">
        <v>21.76</v>
      </c>
      <c r="AK84" s="76">
        <v>45.69</v>
      </c>
      <c r="AL84" s="76">
        <v>66.209999999999994</v>
      </c>
      <c r="AM84" s="76">
        <v>7.04</v>
      </c>
      <c r="AN84" s="77">
        <v>14.807</v>
      </c>
      <c r="AO84" s="77">
        <v>13.795999999999999</v>
      </c>
      <c r="AP84" s="77">
        <v>9.141</v>
      </c>
      <c r="AQ84" s="77">
        <v>4.24</v>
      </c>
      <c r="AR84" s="77">
        <v>1.236</v>
      </c>
      <c r="AS84" s="77">
        <v>0.65400000000000003</v>
      </c>
      <c r="AT84" s="77">
        <v>1.268</v>
      </c>
      <c r="AU84" s="77">
        <v>1.2230000000000001</v>
      </c>
      <c r="AV84" s="77">
        <v>18.164999999999999</v>
      </c>
      <c r="AW84" s="76">
        <v>1.589</v>
      </c>
      <c r="AX84" s="76">
        <v>1.292</v>
      </c>
      <c r="AY84" s="76">
        <v>0.89500000000000002</v>
      </c>
      <c r="AZ84" s="76">
        <v>0.54800000000000004</v>
      </c>
      <c r="BA84" s="76">
        <v>0.42499999999999999</v>
      </c>
      <c r="BB84" s="76">
        <v>0.30099999999999999</v>
      </c>
      <c r="BC84" s="76">
        <v>0.24099999999999999</v>
      </c>
      <c r="BD84" s="76">
        <v>120.46</v>
      </c>
      <c r="BE84" s="76">
        <v>80.52</v>
      </c>
      <c r="BF84" s="76">
        <v>9.6</v>
      </c>
      <c r="BG84" s="76">
        <v>44.22</v>
      </c>
      <c r="BH84" s="76">
        <v>91.06</v>
      </c>
    </row>
    <row r="85" spans="1:60" x14ac:dyDescent="0.2">
      <c r="A85" s="71">
        <v>82</v>
      </c>
      <c r="B85" s="72">
        <v>285</v>
      </c>
      <c r="C85" s="73">
        <v>306.39999999999998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4">
        <v>82.68</v>
      </c>
      <c r="AC85" s="75">
        <v>3</v>
      </c>
      <c r="AD85" s="76">
        <v>0.83299999999999996</v>
      </c>
      <c r="AE85" s="76">
        <v>21.7</v>
      </c>
      <c r="AF85" s="76">
        <v>4.2</v>
      </c>
      <c r="AG85" s="76">
        <v>75.67</v>
      </c>
      <c r="AH85" s="76">
        <v>114.6</v>
      </c>
      <c r="AI85" s="76">
        <v>15.69</v>
      </c>
      <c r="AJ85" s="76">
        <v>21.76</v>
      </c>
      <c r="AK85" s="76">
        <v>45.69</v>
      </c>
      <c r="AL85" s="76">
        <v>66.209999999999994</v>
      </c>
      <c r="AM85" s="76">
        <v>7.04</v>
      </c>
      <c r="AN85" s="77">
        <v>16.042999999999999</v>
      </c>
      <c r="AO85" s="77">
        <v>14.957000000000001</v>
      </c>
      <c r="AP85" s="77">
        <v>9.9390000000000001</v>
      </c>
      <c r="AQ85" s="77">
        <v>4.6180000000000003</v>
      </c>
      <c r="AR85" s="77">
        <v>1.3480000000000001</v>
      </c>
      <c r="AS85" s="77">
        <v>0.71599999999999997</v>
      </c>
      <c r="AT85" s="77">
        <v>1.3839999999999999</v>
      </c>
      <c r="AU85" s="77">
        <v>1.337</v>
      </c>
      <c r="AV85" s="77">
        <v>20.378</v>
      </c>
      <c r="AW85" s="76">
        <v>1.6240000000000001</v>
      </c>
      <c r="AX85" s="76">
        <v>1.32</v>
      </c>
      <c r="AY85" s="76">
        <v>0.91500000000000004</v>
      </c>
      <c r="AZ85" s="76">
        <v>0.56100000000000005</v>
      </c>
      <c r="BA85" s="76">
        <v>0.434</v>
      </c>
      <c r="BB85" s="76">
        <v>0.308</v>
      </c>
      <c r="BC85" s="76">
        <v>0.246</v>
      </c>
      <c r="BD85" s="76">
        <v>122.53</v>
      </c>
      <c r="BE85" s="76">
        <v>82.03</v>
      </c>
      <c r="BF85" s="76">
        <v>9.6</v>
      </c>
      <c r="BG85" s="76">
        <v>44.22</v>
      </c>
      <c r="BH85" s="76">
        <v>91.06</v>
      </c>
    </row>
    <row r="86" spans="1:60" x14ac:dyDescent="0.2">
      <c r="A86" s="71">
        <v>83</v>
      </c>
      <c r="B86" s="72">
        <v>285</v>
      </c>
      <c r="C86" s="73">
        <v>306.39999999999998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4">
        <v>80.63</v>
      </c>
      <c r="AC86" s="75">
        <v>3</v>
      </c>
      <c r="AD86" s="76">
        <v>0.84899999999999998</v>
      </c>
      <c r="AE86" s="76">
        <v>21.7</v>
      </c>
      <c r="AF86" s="76">
        <v>4.2</v>
      </c>
      <c r="AG86" s="76">
        <v>78.09</v>
      </c>
      <c r="AH86" s="76">
        <v>117.96</v>
      </c>
      <c r="AI86" s="76">
        <v>15.69</v>
      </c>
      <c r="AJ86" s="76">
        <v>21.76</v>
      </c>
      <c r="AK86" s="76">
        <v>45.69</v>
      </c>
      <c r="AL86" s="76">
        <v>66.209999999999994</v>
      </c>
      <c r="AM86" s="76">
        <v>7.04</v>
      </c>
      <c r="AN86" s="77">
        <v>17.402000000000001</v>
      </c>
      <c r="AO86" s="77">
        <v>16.239000000000001</v>
      </c>
      <c r="AP86" s="77">
        <v>10.827999999999999</v>
      </c>
      <c r="AQ86" s="77">
        <v>5.0430000000000001</v>
      </c>
      <c r="AR86" s="77">
        <v>1.474</v>
      </c>
      <c r="AS86" s="77">
        <v>0.78500000000000003</v>
      </c>
      <c r="AT86" s="77">
        <v>1.514</v>
      </c>
      <c r="AU86" s="77">
        <v>1.4650000000000001</v>
      </c>
      <c r="AV86" s="77">
        <v>22.95</v>
      </c>
      <c r="AW86" s="76">
        <v>1.659</v>
      </c>
      <c r="AX86" s="76">
        <v>1.349</v>
      </c>
      <c r="AY86" s="76">
        <v>0.93500000000000005</v>
      </c>
      <c r="AZ86" s="76">
        <v>0.57299999999999995</v>
      </c>
      <c r="BA86" s="76">
        <v>0.44400000000000001</v>
      </c>
      <c r="BB86" s="76">
        <v>0.314</v>
      </c>
      <c r="BC86" s="76">
        <v>0.251</v>
      </c>
      <c r="BD86" s="76">
        <v>124.6</v>
      </c>
      <c r="BE86" s="76">
        <v>83.55</v>
      </c>
      <c r="BF86" s="76">
        <v>9.6</v>
      </c>
      <c r="BG86" s="76">
        <v>44.22</v>
      </c>
      <c r="BH86" s="76">
        <v>91.06</v>
      </c>
    </row>
    <row r="87" spans="1:60" x14ac:dyDescent="0.2">
      <c r="A87" s="71">
        <v>84</v>
      </c>
      <c r="B87" s="72">
        <v>285</v>
      </c>
      <c r="C87" s="73">
        <v>306.39999999999998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4">
        <v>77.69</v>
      </c>
      <c r="AC87" s="75">
        <v>3</v>
      </c>
      <c r="AD87" s="76">
        <v>0.85799999999999998</v>
      </c>
      <c r="AE87" s="76">
        <v>21.7</v>
      </c>
      <c r="AF87" s="76">
        <v>4.2</v>
      </c>
      <c r="AG87" s="76">
        <v>79.989999999999995</v>
      </c>
      <c r="AH87" s="76">
        <v>120.46</v>
      </c>
      <c r="AI87" s="76">
        <v>15.69</v>
      </c>
      <c r="AJ87" s="76">
        <v>21.76</v>
      </c>
      <c r="AK87" s="76">
        <v>45.69</v>
      </c>
      <c r="AL87" s="76">
        <v>66.209999999999994</v>
      </c>
      <c r="AM87" s="76">
        <v>7.04</v>
      </c>
      <c r="AN87" s="77">
        <v>18.893000000000001</v>
      </c>
      <c r="AO87" s="77">
        <v>17.649999999999999</v>
      </c>
      <c r="AP87" s="77">
        <v>11.818</v>
      </c>
      <c r="AQ87" s="77">
        <v>5.5170000000000003</v>
      </c>
      <c r="AR87" s="77">
        <v>1.615</v>
      </c>
      <c r="AS87" s="77">
        <v>0.86199999999999999</v>
      </c>
      <c r="AT87" s="77">
        <v>1.66</v>
      </c>
      <c r="AU87" s="77">
        <v>1.607</v>
      </c>
      <c r="AV87" s="77">
        <v>25.949000000000002</v>
      </c>
      <c r="AW87" s="76">
        <v>1.694</v>
      </c>
      <c r="AX87" s="76">
        <v>1.377</v>
      </c>
      <c r="AY87" s="76">
        <v>0.95499999999999996</v>
      </c>
      <c r="AZ87" s="76">
        <v>0.58499999999999996</v>
      </c>
      <c r="BA87" s="76">
        <v>0.45300000000000001</v>
      </c>
      <c r="BB87" s="76">
        <v>0.32100000000000001</v>
      </c>
      <c r="BC87" s="76">
        <v>0.25700000000000001</v>
      </c>
      <c r="BD87" s="76">
        <v>126.65</v>
      </c>
      <c r="BE87" s="76">
        <v>85.05</v>
      </c>
      <c r="BF87" s="76">
        <v>9.6</v>
      </c>
      <c r="BG87" s="76">
        <v>44.22</v>
      </c>
      <c r="BH87" s="76">
        <v>91.06</v>
      </c>
    </row>
    <row r="88" spans="1:60" x14ac:dyDescent="0.2">
      <c r="A88" s="71">
        <v>85</v>
      </c>
      <c r="B88" s="72">
        <v>285</v>
      </c>
      <c r="C88" s="73">
        <v>306.39999999999998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4">
        <v>74.75</v>
      </c>
      <c r="AC88" s="75">
        <v>3</v>
      </c>
      <c r="AD88" s="76">
        <v>0.86</v>
      </c>
      <c r="AE88" s="76">
        <v>21.7</v>
      </c>
      <c r="AF88" s="76">
        <v>4.2</v>
      </c>
      <c r="AG88" s="76">
        <v>81.900000000000006</v>
      </c>
      <c r="AH88" s="76">
        <v>122.97</v>
      </c>
      <c r="AI88" s="76">
        <v>15.69</v>
      </c>
      <c r="AJ88" s="76">
        <v>21.76</v>
      </c>
      <c r="AK88" s="76">
        <v>45.69</v>
      </c>
      <c r="AL88" s="76">
        <v>66.209999999999994</v>
      </c>
      <c r="AM88" s="76">
        <v>7.04</v>
      </c>
      <c r="AN88" s="77">
        <v>20.521000000000001</v>
      </c>
      <c r="AO88" s="77">
        <v>19.199000000000002</v>
      </c>
      <c r="AP88" s="77">
        <v>12.919</v>
      </c>
      <c r="AQ88" s="77">
        <v>6.0469999999999997</v>
      </c>
      <c r="AR88" s="77">
        <v>1.7749999999999999</v>
      </c>
      <c r="AS88" s="77">
        <v>0.94699999999999995</v>
      </c>
      <c r="AT88" s="77">
        <v>1.823</v>
      </c>
      <c r="AU88" s="77">
        <v>1.7649999999999999</v>
      </c>
      <c r="AV88" s="77">
        <v>29.433</v>
      </c>
      <c r="AW88" s="76">
        <v>1.728</v>
      </c>
      <c r="AX88" s="76">
        <v>1.405</v>
      </c>
      <c r="AY88" s="76">
        <v>0.97499999999999998</v>
      </c>
      <c r="AZ88" s="76">
        <v>0.59699999999999998</v>
      </c>
      <c r="BA88" s="76">
        <v>0.46300000000000002</v>
      </c>
      <c r="BB88" s="76">
        <v>0.32800000000000001</v>
      </c>
      <c r="BC88" s="76">
        <v>0.26200000000000001</v>
      </c>
      <c r="BD88" s="76">
        <v>128.19999999999999</v>
      </c>
      <c r="BE88" s="76">
        <v>86.6</v>
      </c>
      <c r="BF88" s="76">
        <v>9.6</v>
      </c>
      <c r="BG88" s="76">
        <v>44.22</v>
      </c>
      <c r="BH88" s="76">
        <v>91.06</v>
      </c>
    </row>
    <row r="89" spans="1:60" x14ac:dyDescent="0.2">
      <c r="A89" s="71">
        <v>86</v>
      </c>
      <c r="B89" s="72">
        <v>285</v>
      </c>
      <c r="C89" s="73">
        <v>306.39999999999998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4">
        <v>71.81</v>
      </c>
      <c r="AC89" s="75">
        <v>3</v>
      </c>
      <c r="AD89" s="76">
        <v>0.86199999999999999</v>
      </c>
      <c r="AE89" s="76">
        <v>21.7</v>
      </c>
      <c r="AF89" s="76">
        <v>4.2</v>
      </c>
      <c r="AG89" s="76">
        <v>83.8</v>
      </c>
      <c r="AH89" s="76">
        <v>125.48</v>
      </c>
      <c r="AI89" s="76">
        <v>15.69</v>
      </c>
      <c r="AJ89" s="76">
        <v>21.76</v>
      </c>
      <c r="AK89" s="76">
        <v>45.69</v>
      </c>
      <c r="AL89" s="76">
        <v>66.209999999999994</v>
      </c>
      <c r="AM89" s="76">
        <v>7.04</v>
      </c>
      <c r="AN89" s="77">
        <v>22.273</v>
      </c>
      <c r="AO89" s="77">
        <v>20.875</v>
      </c>
      <c r="AP89" s="77">
        <v>14.128</v>
      </c>
      <c r="AQ89" s="77">
        <v>6.6379999999999999</v>
      </c>
      <c r="AR89" s="77">
        <v>1.9530000000000001</v>
      </c>
      <c r="AS89" s="77">
        <v>1.042</v>
      </c>
      <c r="AT89" s="77">
        <v>2.0070000000000001</v>
      </c>
      <c r="AU89" s="77">
        <v>1.94</v>
      </c>
      <c r="AV89" s="77">
        <v>33.469000000000001</v>
      </c>
      <c r="AW89" s="76">
        <v>1.7629999999999999</v>
      </c>
      <c r="AX89" s="76">
        <v>1.4339999999999999</v>
      </c>
      <c r="AY89" s="76">
        <v>0.99399999999999999</v>
      </c>
      <c r="AZ89" s="76">
        <v>0.60899999999999999</v>
      </c>
      <c r="BA89" s="76">
        <v>0.47199999999999998</v>
      </c>
      <c r="BB89" s="76">
        <v>0.33400000000000002</v>
      </c>
      <c r="BC89" s="76">
        <v>0.26800000000000002</v>
      </c>
      <c r="BD89" s="76">
        <v>128.76</v>
      </c>
      <c r="BE89" s="76">
        <v>88.19</v>
      </c>
      <c r="BF89" s="76">
        <v>9.6</v>
      </c>
      <c r="BG89" s="76">
        <v>46.2</v>
      </c>
      <c r="BH89" s="76">
        <v>95.09</v>
      </c>
    </row>
    <row r="90" spans="1:60" x14ac:dyDescent="0.2">
      <c r="A90" s="71">
        <v>87</v>
      </c>
      <c r="B90" s="72">
        <v>285</v>
      </c>
      <c r="C90" s="73">
        <v>306.39999999999998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4">
        <v>68.87</v>
      </c>
      <c r="AC90" s="75">
        <v>3</v>
      </c>
      <c r="AD90" s="76">
        <v>0.86299999999999999</v>
      </c>
      <c r="AE90" s="76">
        <v>21.7</v>
      </c>
      <c r="AF90" s="76">
        <v>4.2</v>
      </c>
      <c r="AG90" s="76">
        <v>85.71</v>
      </c>
      <c r="AH90" s="76">
        <v>127.98</v>
      </c>
      <c r="AI90" s="76">
        <v>15.69</v>
      </c>
      <c r="AJ90" s="76">
        <v>21.76</v>
      </c>
      <c r="AK90" s="76">
        <v>45.69</v>
      </c>
      <c r="AL90" s="76">
        <v>66.209999999999994</v>
      </c>
      <c r="AM90" s="76">
        <v>7.04</v>
      </c>
      <c r="AN90" s="77">
        <v>24.145</v>
      </c>
      <c r="AO90" s="77">
        <v>22.68</v>
      </c>
      <c r="AP90" s="77">
        <v>15.452999999999999</v>
      </c>
      <c r="AQ90" s="77">
        <v>7.2939999999999996</v>
      </c>
      <c r="AR90" s="77">
        <v>2.1520000000000001</v>
      </c>
      <c r="AS90" s="77">
        <v>1.147</v>
      </c>
      <c r="AT90" s="77">
        <v>2.214</v>
      </c>
      <c r="AU90" s="77">
        <v>2.133</v>
      </c>
      <c r="AV90" s="77">
        <v>38.11</v>
      </c>
      <c r="AW90" s="76">
        <v>1.7969999999999999</v>
      </c>
      <c r="AX90" s="76">
        <v>1.462</v>
      </c>
      <c r="AY90" s="76">
        <v>1.014</v>
      </c>
      <c r="AZ90" s="76">
        <v>0.621</v>
      </c>
      <c r="BA90" s="76">
        <v>0.48199999999999998</v>
      </c>
      <c r="BB90" s="76">
        <v>0.34100000000000003</v>
      </c>
      <c r="BC90" s="76">
        <v>0.27300000000000002</v>
      </c>
      <c r="BD90" s="76">
        <v>129.28</v>
      </c>
      <c r="BE90" s="76">
        <v>88.78</v>
      </c>
      <c r="BF90" s="76">
        <v>9.6</v>
      </c>
      <c r="BG90" s="76">
        <v>46.2</v>
      </c>
      <c r="BH90" s="76">
        <v>95.09</v>
      </c>
    </row>
    <row r="91" spans="1:60" x14ac:dyDescent="0.2">
      <c r="A91" s="71">
        <v>88</v>
      </c>
      <c r="B91" s="72">
        <v>285</v>
      </c>
      <c r="C91" s="73">
        <v>306.39999999999998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4">
        <v>65.930000000000007</v>
      </c>
      <c r="AC91" s="75">
        <v>3</v>
      </c>
      <c r="AD91" s="76">
        <v>0.86399999999999999</v>
      </c>
      <c r="AE91" s="76">
        <v>21.7</v>
      </c>
      <c r="AF91" s="76">
        <v>4.2</v>
      </c>
      <c r="AG91" s="76">
        <v>87.61</v>
      </c>
      <c r="AH91" s="76">
        <v>130.49</v>
      </c>
      <c r="AI91" s="76">
        <v>15.69</v>
      </c>
      <c r="AJ91" s="76">
        <v>21.76</v>
      </c>
      <c r="AK91" s="76">
        <v>45.69</v>
      </c>
      <c r="AL91" s="76">
        <v>66.209999999999994</v>
      </c>
      <c r="AM91" s="76">
        <v>7.04</v>
      </c>
      <c r="AN91" s="77">
        <v>26.141999999999999</v>
      </c>
      <c r="AO91" s="77">
        <v>24.617000000000001</v>
      </c>
      <c r="AP91" s="77">
        <v>16.908999999999999</v>
      </c>
      <c r="AQ91" s="77">
        <v>8.0239999999999991</v>
      </c>
      <c r="AR91" s="77">
        <v>2.3740000000000001</v>
      </c>
      <c r="AS91" s="77">
        <v>1.26</v>
      </c>
      <c r="AT91" s="77">
        <v>2.4420000000000002</v>
      </c>
      <c r="AU91" s="77">
        <v>2.347</v>
      </c>
      <c r="AV91" s="77">
        <v>43.417000000000002</v>
      </c>
      <c r="AW91" s="76">
        <v>1.8320000000000001</v>
      </c>
      <c r="AX91" s="76">
        <v>1.49</v>
      </c>
      <c r="AY91" s="76">
        <v>1.034</v>
      </c>
      <c r="AZ91" s="76">
        <v>0.63400000000000001</v>
      </c>
      <c r="BA91" s="76">
        <v>0.49099999999999999</v>
      </c>
      <c r="BB91" s="76">
        <v>0.34799999999999998</v>
      </c>
      <c r="BC91" s="76">
        <v>0.27800000000000002</v>
      </c>
      <c r="BD91" s="76">
        <v>129.75</v>
      </c>
      <c r="BE91" s="76">
        <v>89.18</v>
      </c>
      <c r="BF91" s="76">
        <v>9.6</v>
      </c>
      <c r="BG91" s="76">
        <v>46.2</v>
      </c>
      <c r="BH91" s="76">
        <v>95.09</v>
      </c>
    </row>
    <row r="92" spans="1:60" x14ac:dyDescent="0.2">
      <c r="A92" s="71">
        <v>89</v>
      </c>
      <c r="B92" s="72">
        <v>285</v>
      </c>
      <c r="C92" s="73">
        <v>306.39999999999998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4">
        <v>63.21</v>
      </c>
      <c r="AC92" s="75">
        <v>3</v>
      </c>
      <c r="AD92" s="76">
        <v>0.86399999999999999</v>
      </c>
      <c r="AE92" s="76">
        <v>21.7</v>
      </c>
      <c r="AF92" s="76">
        <v>4.2</v>
      </c>
      <c r="AG92" s="76">
        <v>88.76</v>
      </c>
      <c r="AH92" s="76">
        <v>131.88</v>
      </c>
      <c r="AI92" s="76">
        <v>15.69</v>
      </c>
      <c r="AJ92" s="76">
        <v>21.76</v>
      </c>
      <c r="AK92" s="76">
        <v>45.69</v>
      </c>
      <c r="AL92" s="76">
        <v>66.209999999999994</v>
      </c>
      <c r="AM92" s="76">
        <v>7.04</v>
      </c>
      <c r="AN92" s="77">
        <v>28.253</v>
      </c>
      <c r="AO92" s="77">
        <v>26.675000000000001</v>
      </c>
      <c r="AP92" s="77">
        <v>18.492999999999999</v>
      </c>
      <c r="AQ92" s="77">
        <v>8.8420000000000005</v>
      </c>
      <c r="AR92" s="77">
        <v>2.621</v>
      </c>
      <c r="AS92" s="77">
        <v>1.381</v>
      </c>
      <c r="AT92" s="77">
        <v>2.6890000000000001</v>
      </c>
      <c r="AU92" s="77">
        <v>2.581</v>
      </c>
      <c r="AV92" s="77">
        <v>49.436</v>
      </c>
      <c r="AW92" s="76">
        <v>1.8660000000000001</v>
      </c>
      <c r="AX92" s="76">
        <v>1.518</v>
      </c>
      <c r="AY92" s="76">
        <v>1.0529999999999999</v>
      </c>
      <c r="AZ92" s="76">
        <v>0.64600000000000002</v>
      </c>
      <c r="BA92" s="76">
        <v>0.5</v>
      </c>
      <c r="BB92" s="76">
        <v>0.35399999999999998</v>
      </c>
      <c r="BC92" s="76">
        <v>0.28299999999999997</v>
      </c>
      <c r="BD92" s="76">
        <v>129.75</v>
      </c>
      <c r="BE92" s="76">
        <v>89.18</v>
      </c>
      <c r="BF92" s="76">
        <v>9.6</v>
      </c>
      <c r="BG92" s="76">
        <v>46.2</v>
      </c>
      <c r="BH92" s="76">
        <v>95.09</v>
      </c>
    </row>
    <row r="93" spans="1:60" x14ac:dyDescent="0.2">
      <c r="A93" s="71">
        <v>90</v>
      </c>
      <c r="B93" s="72">
        <v>285</v>
      </c>
      <c r="C93" s="73">
        <v>306.39999999999998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4">
        <v>60.5</v>
      </c>
      <c r="AC93" s="75">
        <v>3</v>
      </c>
      <c r="AD93" s="76">
        <v>0.86399999999999999</v>
      </c>
      <c r="AE93" s="76">
        <v>21.7</v>
      </c>
      <c r="AF93" s="76">
        <v>4.2</v>
      </c>
      <c r="AG93" s="76">
        <v>89.91</v>
      </c>
      <c r="AH93" s="76">
        <v>133.28</v>
      </c>
      <c r="AI93" s="76">
        <v>15.69</v>
      </c>
      <c r="AJ93" s="76">
        <v>21.76</v>
      </c>
      <c r="AK93" s="76">
        <v>45.69</v>
      </c>
      <c r="AL93" s="76">
        <v>66.209999999999994</v>
      </c>
      <c r="AM93" s="76">
        <v>7.04</v>
      </c>
      <c r="AN93" s="77">
        <v>30.446000000000002</v>
      </c>
      <c r="AO93" s="77">
        <v>28.82</v>
      </c>
      <c r="AP93" s="77">
        <v>20.190999999999999</v>
      </c>
      <c r="AQ93" s="77">
        <v>9.7569999999999997</v>
      </c>
      <c r="AR93" s="77">
        <v>2.895</v>
      </c>
      <c r="AS93" s="77">
        <v>1.508</v>
      </c>
      <c r="AT93" s="77">
        <v>2.9540000000000002</v>
      </c>
      <c r="AU93" s="77">
        <v>2.8370000000000002</v>
      </c>
      <c r="AV93" s="77">
        <v>56.185000000000002</v>
      </c>
      <c r="AW93" s="76">
        <v>1.9</v>
      </c>
      <c r="AX93" s="76">
        <v>1.546</v>
      </c>
      <c r="AY93" s="76">
        <v>1.073</v>
      </c>
      <c r="AZ93" s="76">
        <v>0.65800000000000003</v>
      </c>
      <c r="BA93" s="76">
        <v>0.51</v>
      </c>
      <c r="BB93" s="76">
        <v>0.36099999999999999</v>
      </c>
      <c r="BC93" s="76">
        <v>0.28899999999999998</v>
      </c>
      <c r="BD93" s="76">
        <v>129.75</v>
      </c>
      <c r="BE93" s="76">
        <v>89.18</v>
      </c>
      <c r="BF93" s="76">
        <v>9.6</v>
      </c>
      <c r="BG93" s="76">
        <v>46.2</v>
      </c>
      <c r="BH93" s="76">
        <v>95.09</v>
      </c>
    </row>
    <row r="94" spans="1:60" x14ac:dyDescent="0.2">
      <c r="A94" s="71">
        <v>91</v>
      </c>
      <c r="B94" s="72">
        <v>285</v>
      </c>
      <c r="C94" s="73">
        <v>306.39999999999998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4">
        <v>57.79</v>
      </c>
      <c r="AC94" s="75">
        <v>3</v>
      </c>
      <c r="AD94" s="76">
        <v>0.86399999999999999</v>
      </c>
      <c r="AE94" s="76">
        <v>21.7</v>
      </c>
      <c r="AF94" s="76">
        <v>4.2</v>
      </c>
      <c r="AG94" s="76">
        <v>91.05</v>
      </c>
      <c r="AH94" s="76">
        <v>134.68</v>
      </c>
      <c r="AI94" s="76">
        <v>15.69</v>
      </c>
      <c r="AJ94" s="76">
        <v>21.76</v>
      </c>
      <c r="AK94" s="76">
        <v>45.69</v>
      </c>
      <c r="AL94" s="76">
        <v>66.209999999999994</v>
      </c>
      <c r="AM94" s="76">
        <v>7.04</v>
      </c>
      <c r="AN94" s="77">
        <v>32.753</v>
      </c>
      <c r="AO94" s="77">
        <v>31.088000000000001</v>
      </c>
      <c r="AP94" s="77">
        <v>22.042000000000002</v>
      </c>
      <c r="AQ94" s="77">
        <v>10.776999999999999</v>
      </c>
      <c r="AR94" s="77">
        <v>3.2050000000000001</v>
      </c>
      <c r="AS94" s="77">
        <v>1.641</v>
      </c>
      <c r="AT94" s="77">
        <v>3.238</v>
      </c>
      <c r="AU94" s="77">
        <v>3.1120000000000001</v>
      </c>
      <c r="AV94" s="77">
        <v>63.601999999999997</v>
      </c>
      <c r="AW94" s="76">
        <v>1.9339999999999999</v>
      </c>
      <c r="AX94" s="76">
        <v>1.5740000000000001</v>
      </c>
      <c r="AY94" s="76">
        <v>1.093</v>
      </c>
      <c r="AZ94" s="76">
        <v>0.67</v>
      </c>
      <c r="BA94" s="76">
        <v>0.51900000000000002</v>
      </c>
      <c r="BB94" s="76">
        <v>0.36699999999999999</v>
      </c>
      <c r="BC94" s="76">
        <v>0.29399999999999998</v>
      </c>
      <c r="BD94" s="76">
        <v>129.75</v>
      </c>
      <c r="BE94" s="76">
        <v>89.18</v>
      </c>
      <c r="BF94" s="76">
        <v>9.6</v>
      </c>
      <c r="BG94" s="76">
        <v>48.17</v>
      </c>
      <c r="BH94" s="76">
        <v>99.13</v>
      </c>
    </row>
    <row r="95" spans="1:60" x14ac:dyDescent="0.2">
      <c r="A95" s="71">
        <v>92</v>
      </c>
      <c r="B95" s="72">
        <v>285</v>
      </c>
      <c r="C95" s="73">
        <v>306.39999999999998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4">
        <v>55.07</v>
      </c>
      <c r="AC95" s="75">
        <v>3</v>
      </c>
      <c r="AD95" s="76">
        <v>0.86399999999999999</v>
      </c>
      <c r="AE95" s="76">
        <v>21.7</v>
      </c>
      <c r="AF95" s="76">
        <v>4.2</v>
      </c>
      <c r="AG95" s="76">
        <v>92.2</v>
      </c>
      <c r="AH95" s="76">
        <v>136.07</v>
      </c>
      <c r="AI95" s="76">
        <v>15.69</v>
      </c>
      <c r="AJ95" s="76">
        <v>21.76</v>
      </c>
      <c r="AK95" s="76">
        <v>45.69</v>
      </c>
      <c r="AL95" s="76">
        <v>66.209999999999994</v>
      </c>
      <c r="AM95" s="76">
        <v>7.04</v>
      </c>
      <c r="AN95" s="77">
        <v>35.195999999999998</v>
      </c>
      <c r="AO95" s="77">
        <v>33.493000000000002</v>
      </c>
      <c r="AP95" s="77">
        <v>24.068000000000001</v>
      </c>
      <c r="AQ95" s="77">
        <v>11.917999999999999</v>
      </c>
      <c r="AR95" s="77">
        <v>3.56</v>
      </c>
      <c r="AS95" s="77">
        <v>1.772</v>
      </c>
      <c r="AT95" s="77">
        <v>3.5409999999999999</v>
      </c>
      <c r="AU95" s="77">
        <v>3.41</v>
      </c>
      <c r="AV95" s="77">
        <v>71.691000000000003</v>
      </c>
      <c r="AW95" s="76">
        <v>1.9690000000000001</v>
      </c>
      <c r="AX95" s="76">
        <v>1.6020000000000001</v>
      </c>
      <c r="AY95" s="76">
        <v>1.1120000000000001</v>
      </c>
      <c r="AZ95" s="76">
        <v>0.68200000000000005</v>
      </c>
      <c r="BA95" s="76">
        <v>0.52800000000000002</v>
      </c>
      <c r="BB95" s="76">
        <v>0.374</v>
      </c>
      <c r="BC95" s="76">
        <v>0.29899999999999999</v>
      </c>
      <c r="BD95" s="76">
        <v>129.75</v>
      </c>
      <c r="BE95" s="76">
        <v>89.18</v>
      </c>
      <c r="BF95" s="76">
        <v>9.6</v>
      </c>
      <c r="BG95" s="76">
        <v>48.17</v>
      </c>
      <c r="BH95" s="76">
        <v>99.13</v>
      </c>
    </row>
    <row r="96" spans="1:60" x14ac:dyDescent="0.2">
      <c r="A96" s="71">
        <v>93</v>
      </c>
      <c r="B96" s="72">
        <v>285</v>
      </c>
      <c r="C96" s="73">
        <v>306.39999999999998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4">
        <v>52.36</v>
      </c>
      <c r="AC96" s="75">
        <v>3</v>
      </c>
      <c r="AD96" s="76">
        <v>0.86399999999999999</v>
      </c>
      <c r="AE96" s="76">
        <v>21.7</v>
      </c>
      <c r="AF96" s="76">
        <v>4.2</v>
      </c>
      <c r="AG96" s="76">
        <v>93.35</v>
      </c>
      <c r="AH96" s="76">
        <v>137.47</v>
      </c>
      <c r="AI96" s="76">
        <v>15.69</v>
      </c>
      <c r="AJ96" s="76">
        <v>21.76</v>
      </c>
      <c r="AK96" s="76">
        <v>45.69</v>
      </c>
      <c r="AL96" s="76">
        <v>66.209999999999994</v>
      </c>
      <c r="AM96" s="76">
        <v>7.04</v>
      </c>
      <c r="AN96" s="77">
        <v>37.808</v>
      </c>
      <c r="AO96" s="77">
        <v>36.067999999999998</v>
      </c>
      <c r="AP96" s="77">
        <v>26.280999999999999</v>
      </c>
      <c r="AQ96" s="77">
        <v>13.218</v>
      </c>
      <c r="AR96" s="77">
        <v>3.9630000000000001</v>
      </c>
      <c r="AS96" s="77">
        <v>1.772</v>
      </c>
      <c r="AT96" s="77">
        <v>3.8610000000000002</v>
      </c>
      <c r="AU96" s="77">
        <v>3.7360000000000002</v>
      </c>
      <c r="AV96" s="77">
        <v>80.888999999999996</v>
      </c>
      <c r="AW96" s="76">
        <v>2.0030000000000001</v>
      </c>
      <c r="AX96" s="76">
        <v>1.63</v>
      </c>
      <c r="AY96" s="76">
        <v>1.1319999999999999</v>
      </c>
      <c r="AZ96" s="76">
        <v>0.69399999999999995</v>
      </c>
      <c r="BA96" s="76">
        <v>0.53800000000000003</v>
      </c>
      <c r="BB96" s="76">
        <v>0.38100000000000001</v>
      </c>
      <c r="BC96" s="76">
        <v>0.30499999999999999</v>
      </c>
      <c r="BD96" s="76">
        <v>129.75</v>
      </c>
      <c r="BE96" s="76">
        <v>89.18</v>
      </c>
      <c r="BF96" s="76">
        <v>9.6</v>
      </c>
      <c r="BG96" s="76">
        <v>48.17</v>
      </c>
      <c r="BH96" s="76">
        <v>99.13</v>
      </c>
    </row>
    <row r="97" spans="1:60" x14ac:dyDescent="0.2">
      <c r="A97" s="71">
        <v>94</v>
      </c>
      <c r="B97" s="72">
        <v>285</v>
      </c>
      <c r="C97" s="73">
        <v>306.39999999999998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4">
        <v>49.99</v>
      </c>
      <c r="AC97" s="75">
        <v>3</v>
      </c>
      <c r="AD97" s="76">
        <v>0.86399999999999999</v>
      </c>
      <c r="AE97" s="76">
        <v>21.7</v>
      </c>
      <c r="AF97" s="76">
        <v>4.2</v>
      </c>
      <c r="AG97" s="76">
        <v>94.17</v>
      </c>
      <c r="AH97" s="76">
        <v>138.46</v>
      </c>
      <c r="AI97" s="76">
        <v>15.69</v>
      </c>
      <c r="AJ97" s="76">
        <v>21.76</v>
      </c>
      <c r="AK97" s="76">
        <v>45.69</v>
      </c>
      <c r="AL97" s="76">
        <v>66.209999999999994</v>
      </c>
      <c r="AM97" s="76">
        <v>7.04</v>
      </c>
      <c r="AN97" s="77">
        <v>40.625</v>
      </c>
      <c r="AO97" s="77">
        <v>38.838000000000001</v>
      </c>
      <c r="AP97" s="77">
        <v>28.722999999999999</v>
      </c>
      <c r="AQ97" s="77">
        <v>14.685</v>
      </c>
      <c r="AR97" s="77">
        <v>4.4269999999999996</v>
      </c>
      <c r="AS97" s="77">
        <v>1.772</v>
      </c>
      <c r="AT97" s="77">
        <v>4.202</v>
      </c>
      <c r="AU97" s="77">
        <v>4.0919999999999996</v>
      </c>
      <c r="AV97" s="77">
        <v>85.007000000000005</v>
      </c>
      <c r="AW97" s="76">
        <v>2.0379999999999998</v>
      </c>
      <c r="AX97" s="76">
        <v>1.6579999999999999</v>
      </c>
      <c r="AY97" s="76">
        <v>1.151</v>
      </c>
      <c r="AZ97" s="76">
        <v>0.70599999999999996</v>
      </c>
      <c r="BA97" s="76">
        <v>0.54700000000000004</v>
      </c>
      <c r="BB97" s="76">
        <v>0.38700000000000001</v>
      </c>
      <c r="BC97" s="76">
        <v>0.31</v>
      </c>
      <c r="BD97" s="76">
        <v>129.75</v>
      </c>
      <c r="BE97" s="76">
        <v>89.18</v>
      </c>
      <c r="BF97" s="76">
        <v>9.6</v>
      </c>
      <c r="BG97" s="76">
        <v>48.17</v>
      </c>
      <c r="BH97" s="76">
        <v>99.13</v>
      </c>
    </row>
    <row r="98" spans="1:60" x14ac:dyDescent="0.2">
      <c r="A98" s="71">
        <v>95</v>
      </c>
      <c r="B98" s="72">
        <v>285</v>
      </c>
      <c r="C98" s="73">
        <v>306.39999999999998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4">
        <v>47.63</v>
      </c>
      <c r="AC98" s="75">
        <v>3</v>
      </c>
      <c r="AD98" s="76">
        <v>0.86399999999999999</v>
      </c>
      <c r="AE98" s="76">
        <v>21.7</v>
      </c>
      <c r="AF98" s="76">
        <v>4.2</v>
      </c>
      <c r="AG98" s="76">
        <v>95</v>
      </c>
      <c r="AH98" s="76">
        <v>139.46</v>
      </c>
      <c r="AI98" s="76">
        <v>15.69</v>
      </c>
      <c r="AJ98" s="76">
        <v>21.76</v>
      </c>
      <c r="AK98" s="76">
        <v>45.69</v>
      </c>
      <c r="AL98" s="76">
        <v>66.209999999999994</v>
      </c>
      <c r="AM98" s="76">
        <v>7.04</v>
      </c>
      <c r="AN98" s="77">
        <v>43.658000000000001</v>
      </c>
      <c r="AO98" s="77">
        <v>41.814999999999998</v>
      </c>
      <c r="AP98" s="77">
        <v>31.402000000000001</v>
      </c>
      <c r="AQ98" s="77">
        <v>16.306999999999999</v>
      </c>
      <c r="AR98" s="77">
        <v>4.9459999999999997</v>
      </c>
      <c r="AS98" s="77">
        <v>1.772</v>
      </c>
      <c r="AT98" s="77">
        <v>4.5609999999999999</v>
      </c>
      <c r="AU98" s="77">
        <v>4.4790000000000001</v>
      </c>
      <c r="AV98" s="77">
        <v>85.007000000000005</v>
      </c>
      <c r="AW98" s="76">
        <v>2.0720000000000001</v>
      </c>
      <c r="AX98" s="76">
        <v>1.6870000000000001</v>
      </c>
      <c r="AY98" s="76">
        <v>1.171</v>
      </c>
      <c r="AZ98" s="76">
        <v>0.71799999999999997</v>
      </c>
      <c r="BA98" s="76">
        <v>0.55600000000000005</v>
      </c>
      <c r="BB98" s="76">
        <v>0.39400000000000002</v>
      </c>
      <c r="BC98" s="76">
        <v>0.315</v>
      </c>
      <c r="BD98" s="76">
        <v>129.75</v>
      </c>
      <c r="BE98" s="76">
        <v>89.18</v>
      </c>
      <c r="BF98" s="76">
        <v>9.6</v>
      </c>
      <c r="BG98" s="76">
        <v>48.17</v>
      </c>
      <c r="BH98" s="76">
        <v>99.13</v>
      </c>
    </row>
    <row r="99" spans="1:60" x14ac:dyDescent="0.2">
      <c r="A99" s="71">
        <v>96</v>
      </c>
      <c r="B99" s="72">
        <v>285</v>
      </c>
      <c r="C99" s="73">
        <v>306.39999999999998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4">
        <v>45.26</v>
      </c>
      <c r="AC99" s="75">
        <v>3</v>
      </c>
      <c r="AD99" s="76">
        <v>0.86399999999999999</v>
      </c>
      <c r="AE99" s="76">
        <v>21.7</v>
      </c>
      <c r="AF99" s="76">
        <v>4.2</v>
      </c>
      <c r="AG99" s="76">
        <v>95.83</v>
      </c>
      <c r="AH99" s="76">
        <v>140.46</v>
      </c>
      <c r="AI99" s="76">
        <v>15.69</v>
      </c>
      <c r="AJ99" s="76">
        <v>21.76</v>
      </c>
      <c r="AK99" s="76">
        <v>45.69</v>
      </c>
      <c r="AL99" s="76">
        <v>66.209999999999994</v>
      </c>
      <c r="AM99" s="76">
        <v>7.04</v>
      </c>
      <c r="AN99" s="77">
        <v>47.005000000000003</v>
      </c>
      <c r="AO99" s="77">
        <v>45.100999999999999</v>
      </c>
      <c r="AP99" s="77">
        <v>34.375999999999998</v>
      </c>
      <c r="AQ99" s="77">
        <v>18.184999999999999</v>
      </c>
      <c r="AR99" s="77">
        <v>5.282</v>
      </c>
      <c r="AS99" s="77">
        <v>1.772</v>
      </c>
      <c r="AT99" s="77">
        <v>4.819</v>
      </c>
      <c r="AU99" s="77">
        <v>4.9059999999999997</v>
      </c>
      <c r="AV99" s="77">
        <v>85.007000000000005</v>
      </c>
      <c r="AW99" s="76">
        <v>2.1080000000000001</v>
      </c>
      <c r="AX99" s="76">
        <v>1.7150000000000001</v>
      </c>
      <c r="AY99" s="76">
        <v>1.1910000000000001</v>
      </c>
      <c r="AZ99" s="76">
        <v>0.73</v>
      </c>
      <c r="BA99" s="76">
        <v>0.56599999999999995</v>
      </c>
      <c r="BB99" s="76">
        <v>0.40100000000000002</v>
      </c>
      <c r="BC99" s="76">
        <v>0.32100000000000001</v>
      </c>
      <c r="BD99" s="76">
        <v>129.75</v>
      </c>
      <c r="BE99" s="76">
        <v>89.18</v>
      </c>
      <c r="BF99" s="76">
        <v>9.6</v>
      </c>
      <c r="BG99" s="76">
        <v>49.77</v>
      </c>
      <c r="BH99" s="76">
        <v>102.4</v>
      </c>
    </row>
    <row r="100" spans="1:60" x14ac:dyDescent="0.2">
      <c r="A100" s="71">
        <v>97</v>
      </c>
      <c r="B100" s="72">
        <v>285</v>
      </c>
      <c r="C100" s="73">
        <v>306.39999999999998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4">
        <v>42.89</v>
      </c>
      <c r="AC100" s="75">
        <v>3</v>
      </c>
      <c r="AD100" s="76">
        <v>0.86399999999999999</v>
      </c>
      <c r="AE100" s="76">
        <v>21.7</v>
      </c>
      <c r="AF100" s="76">
        <v>4.2</v>
      </c>
      <c r="AG100" s="76">
        <v>96.65</v>
      </c>
      <c r="AH100" s="76">
        <v>141.44999999999999</v>
      </c>
      <c r="AI100" s="76">
        <v>15.69</v>
      </c>
      <c r="AJ100" s="76">
        <v>21.76</v>
      </c>
      <c r="AK100" s="76">
        <v>45.69</v>
      </c>
      <c r="AL100" s="76">
        <v>66.209999999999994</v>
      </c>
      <c r="AM100" s="76">
        <v>7.04</v>
      </c>
      <c r="AN100" s="77">
        <v>47.463000000000001</v>
      </c>
      <c r="AO100" s="77">
        <v>46.039000000000001</v>
      </c>
      <c r="AP100" s="77">
        <v>37.628999999999998</v>
      </c>
      <c r="AQ100" s="77">
        <v>20.273</v>
      </c>
      <c r="AR100" s="77">
        <v>5.282</v>
      </c>
      <c r="AS100" s="77">
        <v>1.772</v>
      </c>
      <c r="AT100" s="77">
        <v>4.819</v>
      </c>
      <c r="AU100" s="77">
        <v>4.9400000000000004</v>
      </c>
      <c r="AV100" s="77">
        <v>85.007000000000005</v>
      </c>
      <c r="AW100" s="76">
        <v>2.1429999999999998</v>
      </c>
      <c r="AX100" s="76">
        <v>1.744</v>
      </c>
      <c r="AY100" s="76">
        <v>1.2110000000000001</v>
      </c>
      <c r="AZ100" s="76">
        <v>0.74199999999999999</v>
      </c>
      <c r="BA100" s="76">
        <v>0.57499999999999996</v>
      </c>
      <c r="BB100" s="76">
        <v>0.40699999999999997</v>
      </c>
      <c r="BC100" s="76">
        <v>0.32600000000000001</v>
      </c>
      <c r="BD100" s="76">
        <v>129.75</v>
      </c>
      <c r="BE100" s="76">
        <v>89.18</v>
      </c>
      <c r="BF100" s="76">
        <v>9.6</v>
      </c>
      <c r="BG100" s="76">
        <v>49.77</v>
      </c>
      <c r="BH100" s="76">
        <v>102.4</v>
      </c>
    </row>
    <row r="101" spans="1:60" x14ac:dyDescent="0.2">
      <c r="A101" s="71">
        <v>98</v>
      </c>
      <c r="B101" s="72">
        <v>285</v>
      </c>
      <c r="C101" s="73">
        <v>306.39999999999998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4">
        <v>40.53</v>
      </c>
      <c r="AC101" s="75">
        <v>3</v>
      </c>
      <c r="AD101" s="76">
        <v>0.86399999999999999</v>
      </c>
      <c r="AE101" s="76">
        <v>21.7</v>
      </c>
      <c r="AF101" s="76">
        <v>4.2</v>
      </c>
      <c r="AG101" s="76">
        <v>97.48</v>
      </c>
      <c r="AH101" s="76">
        <v>142.44999999999999</v>
      </c>
      <c r="AI101" s="76">
        <v>15.69</v>
      </c>
      <c r="AJ101" s="76">
        <v>21.76</v>
      </c>
      <c r="AK101" s="76">
        <v>45.69</v>
      </c>
      <c r="AL101" s="76">
        <v>66.209999999999994</v>
      </c>
      <c r="AM101" s="76">
        <v>7.04</v>
      </c>
      <c r="AN101" s="77">
        <v>47.463000000000001</v>
      </c>
      <c r="AO101" s="77">
        <v>46.039000000000001</v>
      </c>
      <c r="AP101" s="77">
        <v>39.084000000000003</v>
      </c>
      <c r="AQ101" s="77">
        <v>20.594999999999999</v>
      </c>
      <c r="AR101" s="77">
        <v>5.282</v>
      </c>
      <c r="AS101" s="77">
        <v>1.772</v>
      </c>
      <c r="AT101" s="77">
        <v>4.819</v>
      </c>
      <c r="AU101" s="77">
        <v>4.9400000000000004</v>
      </c>
      <c r="AV101" s="77">
        <v>85.007000000000005</v>
      </c>
      <c r="AW101" s="76">
        <v>2.1779999999999999</v>
      </c>
      <c r="AX101" s="76">
        <v>1.7729999999999999</v>
      </c>
      <c r="AY101" s="76">
        <v>1.2310000000000001</v>
      </c>
      <c r="AZ101" s="76">
        <v>0.755</v>
      </c>
      <c r="BA101" s="76">
        <v>0.58499999999999996</v>
      </c>
      <c r="BB101" s="76">
        <v>0.41399999999999998</v>
      </c>
      <c r="BC101" s="76">
        <v>0.33100000000000002</v>
      </c>
      <c r="BD101" s="76">
        <v>129.75</v>
      </c>
      <c r="BE101" s="76">
        <v>89.18</v>
      </c>
      <c r="BF101" s="76">
        <v>9.6</v>
      </c>
      <c r="BG101" s="76">
        <v>49.77</v>
      </c>
      <c r="BH101" s="76">
        <v>102.4</v>
      </c>
    </row>
    <row r="102" spans="1:60" x14ac:dyDescent="0.2">
      <c r="A102" s="71">
        <v>99</v>
      </c>
      <c r="B102" s="72">
        <v>285</v>
      </c>
      <c r="C102" s="73">
        <v>306.39999999999998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4">
        <v>38.159999999999997</v>
      </c>
      <c r="AC102" s="75">
        <v>3</v>
      </c>
      <c r="AD102" s="76">
        <v>0.86399999999999999</v>
      </c>
      <c r="AE102" s="76">
        <v>21.7</v>
      </c>
      <c r="AF102" s="76">
        <v>4.2</v>
      </c>
      <c r="AG102" s="76">
        <v>98.31</v>
      </c>
      <c r="AH102" s="76">
        <v>143.44</v>
      </c>
      <c r="AI102" s="76">
        <v>15.69</v>
      </c>
      <c r="AJ102" s="76">
        <v>21.76</v>
      </c>
      <c r="AK102" s="76">
        <v>45.69</v>
      </c>
      <c r="AL102" s="76">
        <v>66.209999999999994</v>
      </c>
      <c r="AM102" s="76">
        <v>7.04</v>
      </c>
      <c r="AN102" s="77">
        <v>47.463000000000001</v>
      </c>
      <c r="AO102" s="77">
        <v>46.039000000000001</v>
      </c>
      <c r="AP102" s="77">
        <v>39.084000000000003</v>
      </c>
      <c r="AQ102" s="77">
        <v>20.594999999999999</v>
      </c>
      <c r="AR102" s="77">
        <v>5.282</v>
      </c>
      <c r="AS102" s="77">
        <v>1.772</v>
      </c>
      <c r="AT102" s="77">
        <v>4.819</v>
      </c>
      <c r="AU102" s="77">
        <v>4.9400000000000004</v>
      </c>
      <c r="AV102" s="77">
        <v>85.007000000000005</v>
      </c>
      <c r="AW102" s="76">
        <v>2.214</v>
      </c>
      <c r="AX102" s="76">
        <v>1.802</v>
      </c>
      <c r="AY102" s="76">
        <v>1.252</v>
      </c>
      <c r="AZ102" s="76">
        <v>0.76700000000000002</v>
      </c>
      <c r="BA102" s="76">
        <v>0.59499999999999997</v>
      </c>
      <c r="BB102" s="76">
        <v>0.42099999999999999</v>
      </c>
      <c r="BC102" s="76">
        <v>0.33700000000000002</v>
      </c>
      <c r="BD102" s="76">
        <v>129.75</v>
      </c>
      <c r="BE102" s="76">
        <v>89.18</v>
      </c>
      <c r="BF102" s="76">
        <v>9.6</v>
      </c>
      <c r="BG102" s="76">
        <v>49.77</v>
      </c>
      <c r="BH102" s="76">
        <v>102.4</v>
      </c>
    </row>
    <row r="103" spans="1:60" x14ac:dyDescent="0.2">
      <c r="A103" s="71">
        <v>100</v>
      </c>
      <c r="B103" s="72">
        <v>285</v>
      </c>
      <c r="C103" s="73">
        <v>306.39999999999998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4">
        <v>35.799999999999997</v>
      </c>
      <c r="AC103" s="75">
        <v>3</v>
      </c>
      <c r="AD103" s="76">
        <v>0.86399999999999999</v>
      </c>
      <c r="AE103" s="76">
        <v>21.7</v>
      </c>
      <c r="AF103" s="76">
        <v>4.2</v>
      </c>
      <c r="AG103" s="76">
        <v>99.13</v>
      </c>
      <c r="AH103" s="76">
        <v>144.44</v>
      </c>
      <c r="AI103" s="76">
        <v>15.69</v>
      </c>
      <c r="AJ103" s="76">
        <v>21.76</v>
      </c>
      <c r="AK103" s="76">
        <v>45.69</v>
      </c>
      <c r="AL103" s="76">
        <v>66.209999999999994</v>
      </c>
      <c r="AM103" s="76">
        <v>7.04</v>
      </c>
      <c r="AN103" s="77">
        <v>47.463000000000001</v>
      </c>
      <c r="AO103" s="77">
        <v>46.039000000000001</v>
      </c>
      <c r="AP103" s="77">
        <v>39.084000000000003</v>
      </c>
      <c r="AQ103" s="77">
        <v>20.594999999999999</v>
      </c>
      <c r="AR103" s="77">
        <v>5.282</v>
      </c>
      <c r="AS103" s="77">
        <v>1.772</v>
      </c>
      <c r="AT103" s="77">
        <v>4.819</v>
      </c>
      <c r="AU103" s="77">
        <v>4.9400000000000004</v>
      </c>
      <c r="AV103" s="77">
        <v>85.007000000000005</v>
      </c>
      <c r="AW103" s="76">
        <v>2.2490000000000001</v>
      </c>
      <c r="AX103" s="76">
        <v>1.83</v>
      </c>
      <c r="AY103" s="76">
        <v>1.272</v>
      </c>
      <c r="AZ103" s="76">
        <v>0.77900000000000003</v>
      </c>
      <c r="BA103" s="76">
        <v>0.60399999999999998</v>
      </c>
      <c r="BB103" s="76">
        <v>0.42799999999999999</v>
      </c>
      <c r="BC103" s="76">
        <v>0.34200000000000003</v>
      </c>
      <c r="BD103" s="76">
        <v>129.75</v>
      </c>
      <c r="BE103" s="76">
        <v>89.18</v>
      </c>
      <c r="BF103" s="76">
        <v>9.6</v>
      </c>
      <c r="BG103" s="76">
        <v>49.77</v>
      </c>
      <c r="BH103" s="76">
        <v>102.4</v>
      </c>
    </row>
    <row r="104" spans="1:60" x14ac:dyDescent="0.2">
      <c r="A104" s="71">
        <v>101</v>
      </c>
      <c r="B104" s="72">
        <v>285</v>
      </c>
      <c r="C104" s="73">
        <v>306.39999999999998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4">
        <v>33.43</v>
      </c>
      <c r="AC104" s="75">
        <v>3</v>
      </c>
      <c r="AD104" s="76">
        <v>0.86399999999999999</v>
      </c>
      <c r="AE104" s="76">
        <v>21.7</v>
      </c>
      <c r="AF104" s="76">
        <v>4.2</v>
      </c>
      <c r="AG104" s="76">
        <v>99.96</v>
      </c>
      <c r="AH104" s="76">
        <v>145.44</v>
      </c>
      <c r="AI104" s="76">
        <v>15.69</v>
      </c>
      <c r="AJ104" s="76">
        <v>21.76</v>
      </c>
      <c r="AK104" s="76">
        <v>45.69</v>
      </c>
      <c r="AL104" s="76">
        <v>66.209999999999994</v>
      </c>
      <c r="AM104" s="76">
        <v>7.04</v>
      </c>
      <c r="AN104" s="77">
        <v>47.463000000000001</v>
      </c>
      <c r="AO104" s="77">
        <v>46.039000000000001</v>
      </c>
      <c r="AP104" s="77">
        <v>39.084000000000003</v>
      </c>
      <c r="AQ104" s="77">
        <v>20.594999999999999</v>
      </c>
      <c r="AR104" s="77">
        <v>5.282</v>
      </c>
      <c r="AS104" s="77">
        <v>1.772</v>
      </c>
      <c r="AT104" s="77">
        <v>4.819</v>
      </c>
      <c r="AU104" s="77">
        <v>4.9400000000000004</v>
      </c>
      <c r="AV104" s="77">
        <v>85.007000000000005</v>
      </c>
      <c r="AW104" s="76">
        <v>2.2839999999999998</v>
      </c>
      <c r="AX104" s="76">
        <v>1.859</v>
      </c>
      <c r="AY104" s="76">
        <v>1.2909999999999999</v>
      </c>
      <c r="AZ104" s="76">
        <v>0.79200000000000004</v>
      </c>
      <c r="BA104" s="76">
        <v>0.61299999999999999</v>
      </c>
      <c r="BB104" s="76">
        <v>0.434</v>
      </c>
      <c r="BC104" s="76">
        <v>0.34799999999999998</v>
      </c>
      <c r="BD104" s="76">
        <v>129.75</v>
      </c>
      <c r="BE104" s="76">
        <v>89.18</v>
      </c>
      <c r="BF104" s="76">
        <v>9.6</v>
      </c>
      <c r="BG104" s="76">
        <v>49.77</v>
      </c>
      <c r="BH104" s="76">
        <v>102.4</v>
      </c>
    </row>
    <row r="105" spans="1:60" x14ac:dyDescent="0.2">
      <c r="A105" s="71">
        <v>102</v>
      </c>
      <c r="B105" s="72">
        <v>285</v>
      </c>
      <c r="C105" s="73">
        <v>306.39999999999998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4">
        <v>31.07</v>
      </c>
      <c r="AC105" s="75">
        <v>3</v>
      </c>
      <c r="AD105" s="76">
        <v>0.86399999999999999</v>
      </c>
      <c r="AE105" s="76">
        <v>21.7</v>
      </c>
      <c r="AF105" s="76">
        <v>4.2</v>
      </c>
      <c r="AG105" s="76">
        <v>100.79</v>
      </c>
      <c r="AH105" s="76">
        <v>146.43</v>
      </c>
      <c r="AI105" s="76">
        <v>15.69</v>
      </c>
      <c r="AJ105" s="76">
        <v>21.76</v>
      </c>
      <c r="AK105" s="76">
        <v>45.69</v>
      </c>
      <c r="AL105" s="76">
        <v>66.209999999999994</v>
      </c>
      <c r="AM105" s="76">
        <v>7.04</v>
      </c>
      <c r="AN105" s="77">
        <v>47.463000000000001</v>
      </c>
      <c r="AO105" s="77">
        <v>46.039000000000001</v>
      </c>
      <c r="AP105" s="77">
        <v>39.084000000000003</v>
      </c>
      <c r="AQ105" s="77">
        <v>20.594999999999999</v>
      </c>
      <c r="AR105" s="77">
        <v>5.282</v>
      </c>
      <c r="AS105" s="77">
        <v>1.772</v>
      </c>
      <c r="AT105" s="77">
        <v>4.819</v>
      </c>
      <c r="AU105" s="77">
        <v>4.9400000000000004</v>
      </c>
      <c r="AV105" s="77">
        <v>85.007000000000005</v>
      </c>
      <c r="AW105" s="76">
        <v>2.3180000000000001</v>
      </c>
      <c r="AX105" s="76">
        <v>1.8859999999999999</v>
      </c>
      <c r="AY105" s="76">
        <v>1.3109999999999999</v>
      </c>
      <c r="AZ105" s="76">
        <v>0.80300000000000005</v>
      </c>
      <c r="BA105" s="76">
        <v>0.622</v>
      </c>
      <c r="BB105" s="76">
        <v>0.441</v>
      </c>
      <c r="BC105" s="76">
        <v>0.35299999999999998</v>
      </c>
      <c r="BD105" s="76">
        <v>129.75</v>
      </c>
      <c r="BE105" s="76">
        <v>89.18</v>
      </c>
      <c r="BF105" s="76">
        <v>9.6</v>
      </c>
      <c r="BG105" s="76">
        <v>49.77</v>
      </c>
      <c r="BH105" s="76">
        <v>102.4</v>
      </c>
    </row>
    <row r="106" spans="1:60" x14ac:dyDescent="0.2">
      <c r="A106" s="71">
        <v>103</v>
      </c>
      <c r="B106" s="72">
        <v>285</v>
      </c>
      <c r="C106" s="73">
        <v>306.39999999999998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4">
        <v>28.7</v>
      </c>
      <c r="AC106" s="75">
        <v>3</v>
      </c>
      <c r="AD106" s="76">
        <v>0.86399999999999999</v>
      </c>
      <c r="AE106" s="76">
        <v>21.7</v>
      </c>
      <c r="AF106" s="76">
        <v>4.2</v>
      </c>
      <c r="AG106" s="76">
        <v>101.61</v>
      </c>
      <c r="AH106" s="76">
        <v>147.43</v>
      </c>
      <c r="AI106" s="76">
        <v>15.69</v>
      </c>
      <c r="AJ106" s="76">
        <v>21.76</v>
      </c>
      <c r="AK106" s="76">
        <v>45.69</v>
      </c>
      <c r="AL106" s="76">
        <v>66.209999999999994</v>
      </c>
      <c r="AM106" s="76">
        <v>7.04</v>
      </c>
      <c r="AN106" s="77">
        <v>47.463000000000001</v>
      </c>
      <c r="AO106" s="77">
        <v>46.039000000000001</v>
      </c>
      <c r="AP106" s="77">
        <v>39.084000000000003</v>
      </c>
      <c r="AQ106" s="77">
        <v>20.594999999999999</v>
      </c>
      <c r="AR106" s="77">
        <v>5.282</v>
      </c>
      <c r="AS106" s="77">
        <v>1.772</v>
      </c>
      <c r="AT106" s="77">
        <v>4.819</v>
      </c>
      <c r="AU106" s="77">
        <v>4.9400000000000004</v>
      </c>
      <c r="AV106" s="77">
        <v>85.007000000000005</v>
      </c>
      <c r="AW106" s="76">
        <v>2.347</v>
      </c>
      <c r="AX106" s="76">
        <v>1.91</v>
      </c>
      <c r="AY106" s="76">
        <v>1.327</v>
      </c>
      <c r="AZ106" s="76">
        <v>0.81399999999999995</v>
      </c>
      <c r="BA106" s="76">
        <v>0.63</v>
      </c>
      <c r="BB106" s="76">
        <v>0.44600000000000001</v>
      </c>
      <c r="BC106" s="76">
        <v>0.35699999999999998</v>
      </c>
      <c r="BD106" s="76">
        <v>129.75</v>
      </c>
      <c r="BE106" s="76">
        <v>89.18</v>
      </c>
      <c r="BF106" s="76">
        <v>9.6</v>
      </c>
      <c r="BG106" s="76">
        <v>49.77</v>
      </c>
      <c r="BH106" s="76">
        <v>102.4</v>
      </c>
    </row>
    <row r="107" spans="1:60" x14ac:dyDescent="0.2">
      <c r="A107" s="71">
        <v>104</v>
      </c>
      <c r="B107" s="72">
        <v>285</v>
      </c>
      <c r="C107" s="73">
        <v>306.39999999999998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4">
        <v>28.7</v>
      </c>
      <c r="AC107" s="75">
        <v>3</v>
      </c>
      <c r="AD107" s="76">
        <v>0.86399999999999999</v>
      </c>
      <c r="AE107" s="76">
        <v>21.7</v>
      </c>
      <c r="AF107" s="76">
        <v>4.2</v>
      </c>
      <c r="AG107" s="76">
        <v>101.61</v>
      </c>
      <c r="AH107" s="76">
        <v>147.43</v>
      </c>
      <c r="AI107" s="76">
        <v>15.69</v>
      </c>
      <c r="AJ107" s="76">
        <v>21.76</v>
      </c>
      <c r="AK107" s="76">
        <v>45.69</v>
      </c>
      <c r="AL107" s="76">
        <v>66.209999999999994</v>
      </c>
      <c r="AM107" s="76">
        <v>7.04</v>
      </c>
      <c r="AN107" s="77">
        <v>47.463000000000001</v>
      </c>
      <c r="AO107" s="77">
        <v>46.039000000000001</v>
      </c>
      <c r="AP107" s="77">
        <v>39.084000000000003</v>
      </c>
      <c r="AQ107" s="77">
        <v>20.594999999999999</v>
      </c>
      <c r="AR107" s="77">
        <v>5.282</v>
      </c>
      <c r="AS107" s="77">
        <v>1.772</v>
      </c>
      <c r="AT107" s="77">
        <v>4.819</v>
      </c>
      <c r="AU107" s="77">
        <v>4.9400000000000004</v>
      </c>
      <c r="AV107" s="77">
        <v>85.007000000000005</v>
      </c>
      <c r="AW107" s="76">
        <v>2.347</v>
      </c>
      <c r="AX107" s="76">
        <v>1.91</v>
      </c>
      <c r="AY107" s="76">
        <v>1.327</v>
      </c>
      <c r="AZ107" s="76">
        <v>0.81399999999999995</v>
      </c>
      <c r="BA107" s="76">
        <v>0.63</v>
      </c>
      <c r="BB107" s="76">
        <v>0.44600000000000001</v>
      </c>
      <c r="BC107" s="76">
        <v>0.35699999999999998</v>
      </c>
      <c r="BD107" s="76">
        <v>129.75</v>
      </c>
      <c r="BE107" s="76">
        <v>89.18</v>
      </c>
      <c r="BF107" s="76">
        <v>9.6</v>
      </c>
      <c r="BG107" s="76">
        <v>49.77</v>
      </c>
      <c r="BH107" s="76">
        <v>102.4</v>
      </c>
    </row>
    <row r="108" spans="1:60" x14ac:dyDescent="0.2">
      <c r="A108" s="71">
        <v>105</v>
      </c>
      <c r="B108" s="72">
        <v>285</v>
      </c>
      <c r="C108" s="73">
        <v>306.39999999999998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4">
        <v>28.7</v>
      </c>
      <c r="AC108" s="75">
        <v>3</v>
      </c>
      <c r="AD108" s="76">
        <v>0.86399999999999999</v>
      </c>
      <c r="AE108" s="76">
        <v>21.7</v>
      </c>
      <c r="AF108" s="76">
        <v>4.2</v>
      </c>
      <c r="AG108" s="76">
        <v>101.61</v>
      </c>
      <c r="AH108" s="76">
        <v>147.43</v>
      </c>
      <c r="AI108" s="76">
        <v>15.69</v>
      </c>
      <c r="AJ108" s="76">
        <v>21.76</v>
      </c>
      <c r="AK108" s="76">
        <v>45.69</v>
      </c>
      <c r="AL108" s="76">
        <v>66.209999999999994</v>
      </c>
      <c r="AM108" s="76">
        <v>7.04</v>
      </c>
      <c r="AN108" s="77">
        <v>47.463000000000001</v>
      </c>
      <c r="AO108" s="77">
        <v>46.039000000000001</v>
      </c>
      <c r="AP108" s="77">
        <v>39.084000000000003</v>
      </c>
      <c r="AQ108" s="77">
        <v>20.594999999999999</v>
      </c>
      <c r="AR108" s="77">
        <v>5.282</v>
      </c>
      <c r="AS108" s="77">
        <v>1.772</v>
      </c>
      <c r="AT108" s="77">
        <v>4.819</v>
      </c>
      <c r="AU108" s="77">
        <v>4.9400000000000004</v>
      </c>
      <c r="AV108" s="77">
        <v>85.007000000000005</v>
      </c>
      <c r="AW108" s="76">
        <v>2.347</v>
      </c>
      <c r="AX108" s="76">
        <v>1.91</v>
      </c>
      <c r="AY108" s="76">
        <v>1.327</v>
      </c>
      <c r="AZ108" s="76">
        <v>0.81399999999999995</v>
      </c>
      <c r="BA108" s="76">
        <v>0.63</v>
      </c>
      <c r="BB108" s="76">
        <v>0.44600000000000001</v>
      </c>
      <c r="BC108" s="76">
        <v>0.35699999999999998</v>
      </c>
      <c r="BD108" s="76">
        <v>129.75</v>
      </c>
      <c r="BE108" s="76">
        <v>89.18</v>
      </c>
      <c r="BF108" s="76">
        <v>9.6</v>
      </c>
      <c r="BG108" s="76">
        <v>49.77</v>
      </c>
      <c r="BH108" s="76">
        <v>102.4</v>
      </c>
    </row>
    <row r="109" spans="1:60" x14ac:dyDescent="0.2">
      <c r="A109" s="71">
        <v>106</v>
      </c>
      <c r="B109" s="72">
        <v>285</v>
      </c>
      <c r="C109" s="73">
        <v>306.39999999999998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4">
        <v>28.7</v>
      </c>
      <c r="AC109" s="75">
        <v>3</v>
      </c>
      <c r="AD109" s="76">
        <v>0.86399999999999999</v>
      </c>
      <c r="AE109" s="76">
        <v>21.7</v>
      </c>
      <c r="AF109" s="76">
        <v>4.2</v>
      </c>
      <c r="AG109" s="76">
        <v>101.61</v>
      </c>
      <c r="AH109" s="76">
        <v>147.43</v>
      </c>
      <c r="AI109" s="76">
        <v>15.69</v>
      </c>
      <c r="AJ109" s="76">
        <v>21.76</v>
      </c>
      <c r="AK109" s="76">
        <v>45.69</v>
      </c>
      <c r="AL109" s="76">
        <v>66.209999999999994</v>
      </c>
      <c r="AM109" s="76">
        <v>7.04</v>
      </c>
      <c r="AN109" s="77">
        <v>47.463000000000001</v>
      </c>
      <c r="AO109" s="77">
        <v>46.039000000000001</v>
      </c>
      <c r="AP109" s="77">
        <v>39.084000000000003</v>
      </c>
      <c r="AQ109" s="77">
        <v>20.594999999999999</v>
      </c>
      <c r="AR109" s="77">
        <v>5.282</v>
      </c>
      <c r="AS109" s="77">
        <v>1.772</v>
      </c>
      <c r="AT109" s="77">
        <v>4.819</v>
      </c>
      <c r="AU109" s="77">
        <v>4.9400000000000004</v>
      </c>
      <c r="AV109" s="77">
        <v>85.007000000000005</v>
      </c>
      <c r="AW109" s="76">
        <v>2.347</v>
      </c>
      <c r="AX109" s="76">
        <v>1.91</v>
      </c>
      <c r="AY109" s="76">
        <v>1.327</v>
      </c>
      <c r="AZ109" s="76">
        <v>0.81399999999999995</v>
      </c>
      <c r="BA109" s="76">
        <v>0.63</v>
      </c>
      <c r="BB109" s="76">
        <v>0.44600000000000001</v>
      </c>
      <c r="BC109" s="76">
        <v>0.35699999999999998</v>
      </c>
      <c r="BD109" s="76">
        <v>129.75</v>
      </c>
      <c r="BE109" s="76">
        <v>89.18</v>
      </c>
      <c r="BF109" s="76">
        <v>9.6</v>
      </c>
      <c r="BG109" s="76">
        <v>49.77</v>
      </c>
      <c r="BH109" s="76">
        <v>102.4</v>
      </c>
    </row>
    <row r="110" spans="1:60" x14ac:dyDescent="0.2">
      <c r="A110" s="71">
        <v>107</v>
      </c>
      <c r="B110" s="72">
        <v>285</v>
      </c>
      <c r="C110" s="73">
        <v>306.39999999999998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4">
        <v>28.7</v>
      </c>
      <c r="AC110" s="75">
        <v>3</v>
      </c>
      <c r="AD110" s="76">
        <v>0.86399999999999999</v>
      </c>
      <c r="AE110" s="76">
        <v>21.7</v>
      </c>
      <c r="AF110" s="76">
        <v>4.2</v>
      </c>
      <c r="AG110" s="76">
        <v>101.61</v>
      </c>
      <c r="AH110" s="76">
        <v>147.43</v>
      </c>
      <c r="AI110" s="76">
        <v>15.69</v>
      </c>
      <c r="AJ110" s="76">
        <v>21.76</v>
      </c>
      <c r="AK110" s="76">
        <v>45.69</v>
      </c>
      <c r="AL110" s="76">
        <v>66.209999999999994</v>
      </c>
      <c r="AM110" s="76">
        <v>7.04</v>
      </c>
      <c r="AN110" s="77">
        <v>47.463000000000001</v>
      </c>
      <c r="AO110" s="77">
        <v>46.039000000000001</v>
      </c>
      <c r="AP110" s="77">
        <v>39.084000000000003</v>
      </c>
      <c r="AQ110" s="77">
        <v>20.594999999999999</v>
      </c>
      <c r="AR110" s="77">
        <v>5.282</v>
      </c>
      <c r="AS110" s="77">
        <v>1.772</v>
      </c>
      <c r="AT110" s="77">
        <v>4.819</v>
      </c>
      <c r="AU110" s="77">
        <v>4.9400000000000004</v>
      </c>
      <c r="AV110" s="77">
        <v>85.007000000000005</v>
      </c>
      <c r="AW110" s="76">
        <v>2.347</v>
      </c>
      <c r="AX110" s="76">
        <v>1.91</v>
      </c>
      <c r="AY110" s="76">
        <v>1.327</v>
      </c>
      <c r="AZ110" s="76">
        <v>0.81399999999999995</v>
      </c>
      <c r="BA110" s="76">
        <v>0.63</v>
      </c>
      <c r="BB110" s="76">
        <v>0.44600000000000001</v>
      </c>
      <c r="BC110" s="76">
        <v>0.35699999999999998</v>
      </c>
      <c r="BD110" s="76">
        <v>129.75</v>
      </c>
      <c r="BE110" s="76">
        <v>89.18</v>
      </c>
      <c r="BF110" s="76">
        <v>9.6</v>
      </c>
      <c r="BG110" s="76">
        <v>49.77</v>
      </c>
      <c r="BH110" s="76">
        <v>102.4</v>
      </c>
    </row>
    <row r="111" spans="1:60" x14ac:dyDescent="0.2">
      <c r="A111" s="71">
        <v>108</v>
      </c>
      <c r="B111" s="72">
        <v>285</v>
      </c>
      <c r="C111" s="73">
        <v>306.39999999999998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4">
        <v>28.7</v>
      </c>
      <c r="AC111" s="75">
        <v>3</v>
      </c>
      <c r="AD111" s="76">
        <v>0.86399999999999999</v>
      </c>
      <c r="AE111" s="76">
        <v>21.7</v>
      </c>
      <c r="AF111" s="76">
        <v>4.2</v>
      </c>
      <c r="AG111" s="76">
        <v>101.61</v>
      </c>
      <c r="AH111" s="76">
        <v>147.43</v>
      </c>
      <c r="AI111" s="76">
        <v>15.69</v>
      </c>
      <c r="AJ111" s="76">
        <v>21.76</v>
      </c>
      <c r="AK111" s="76">
        <v>45.69</v>
      </c>
      <c r="AL111" s="76">
        <v>66.209999999999994</v>
      </c>
      <c r="AM111" s="76">
        <v>7.04</v>
      </c>
      <c r="AN111" s="77">
        <v>47.463000000000001</v>
      </c>
      <c r="AO111" s="77">
        <v>46.039000000000001</v>
      </c>
      <c r="AP111" s="77">
        <v>39.084000000000003</v>
      </c>
      <c r="AQ111" s="77">
        <v>20.594999999999999</v>
      </c>
      <c r="AR111" s="77">
        <v>5.282</v>
      </c>
      <c r="AS111" s="77">
        <v>1.772</v>
      </c>
      <c r="AT111" s="77">
        <v>4.819</v>
      </c>
      <c r="AU111" s="77">
        <v>4.9400000000000004</v>
      </c>
      <c r="AV111" s="77">
        <v>85.007000000000005</v>
      </c>
      <c r="AW111" s="76">
        <v>2.347</v>
      </c>
      <c r="AX111" s="76">
        <v>1.91</v>
      </c>
      <c r="AY111" s="76">
        <v>1.327</v>
      </c>
      <c r="AZ111" s="76">
        <v>0.81399999999999995</v>
      </c>
      <c r="BA111" s="76">
        <v>0.63</v>
      </c>
      <c r="BB111" s="76">
        <v>0.44600000000000001</v>
      </c>
      <c r="BC111" s="76">
        <v>0.35699999999999998</v>
      </c>
      <c r="BD111" s="76">
        <v>129.75</v>
      </c>
      <c r="BE111" s="76">
        <v>89.18</v>
      </c>
      <c r="BF111" s="76">
        <v>9.6</v>
      </c>
      <c r="BG111" s="76">
        <v>49.77</v>
      </c>
      <c r="BH111" s="76">
        <v>102.4</v>
      </c>
    </row>
    <row r="112" spans="1:60" x14ac:dyDescent="0.2">
      <c r="A112" s="71">
        <v>109</v>
      </c>
      <c r="B112" s="72">
        <v>285</v>
      </c>
      <c r="C112" s="73">
        <v>306.39999999999998</v>
      </c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4">
        <v>28.7</v>
      </c>
      <c r="AC112" s="75">
        <v>3</v>
      </c>
      <c r="AD112" s="76">
        <v>0.86399999999999999</v>
      </c>
      <c r="AE112" s="76">
        <v>21.7</v>
      </c>
      <c r="AF112" s="76">
        <v>4.2</v>
      </c>
      <c r="AG112" s="76">
        <v>101.61</v>
      </c>
      <c r="AH112" s="76">
        <v>147.43</v>
      </c>
      <c r="AI112" s="76">
        <v>15.69</v>
      </c>
      <c r="AJ112" s="76">
        <v>21.76</v>
      </c>
      <c r="AK112" s="76">
        <v>45.69</v>
      </c>
      <c r="AL112" s="76">
        <v>66.209999999999994</v>
      </c>
      <c r="AM112" s="76">
        <v>7.04</v>
      </c>
      <c r="AN112" s="77">
        <v>47.463000000000001</v>
      </c>
      <c r="AO112" s="77">
        <v>46.039000000000001</v>
      </c>
      <c r="AP112" s="77">
        <v>39.084000000000003</v>
      </c>
      <c r="AQ112" s="77">
        <v>20.594999999999999</v>
      </c>
      <c r="AR112" s="77">
        <v>5.282</v>
      </c>
      <c r="AS112" s="77">
        <v>1.772</v>
      </c>
      <c r="AT112" s="77">
        <v>4.819</v>
      </c>
      <c r="AU112" s="77">
        <v>4.9400000000000004</v>
      </c>
      <c r="AV112" s="77">
        <v>85.007000000000005</v>
      </c>
      <c r="AW112" s="76">
        <v>2.347</v>
      </c>
      <c r="AX112" s="76">
        <v>1.91</v>
      </c>
      <c r="AY112" s="76">
        <v>1.327</v>
      </c>
      <c r="AZ112" s="76">
        <v>0.81399999999999995</v>
      </c>
      <c r="BA112" s="76">
        <v>0.63</v>
      </c>
      <c r="BB112" s="76">
        <v>0.44600000000000001</v>
      </c>
      <c r="BC112" s="76">
        <v>0.35699999999999998</v>
      </c>
      <c r="BD112" s="76">
        <v>129.75</v>
      </c>
      <c r="BE112" s="76">
        <v>89.18</v>
      </c>
      <c r="BF112" s="76">
        <v>9.6</v>
      </c>
      <c r="BG112" s="76">
        <v>49.77</v>
      </c>
      <c r="BH112" s="76">
        <v>102.4</v>
      </c>
    </row>
    <row r="113" spans="1:60" x14ac:dyDescent="0.2">
      <c r="A113" s="71">
        <v>110</v>
      </c>
      <c r="B113" s="72">
        <v>285</v>
      </c>
      <c r="C113" s="73">
        <v>306.39999999999998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4">
        <v>28.7</v>
      </c>
      <c r="AC113" s="75">
        <v>3</v>
      </c>
      <c r="AD113" s="76">
        <v>0.86399999999999999</v>
      </c>
      <c r="AE113" s="76">
        <v>21.7</v>
      </c>
      <c r="AF113" s="76">
        <v>4.2</v>
      </c>
      <c r="AG113" s="76">
        <v>101.61</v>
      </c>
      <c r="AH113" s="76">
        <v>147.43</v>
      </c>
      <c r="AI113" s="76">
        <v>15.69</v>
      </c>
      <c r="AJ113" s="76">
        <v>21.76</v>
      </c>
      <c r="AK113" s="76">
        <v>45.69</v>
      </c>
      <c r="AL113" s="76">
        <v>66.209999999999994</v>
      </c>
      <c r="AM113" s="76">
        <v>7.04</v>
      </c>
      <c r="AN113" s="77">
        <v>47.463000000000001</v>
      </c>
      <c r="AO113" s="77">
        <v>46.039000000000001</v>
      </c>
      <c r="AP113" s="77">
        <v>39.084000000000003</v>
      </c>
      <c r="AQ113" s="77">
        <v>20.594999999999999</v>
      </c>
      <c r="AR113" s="77">
        <v>5.282</v>
      </c>
      <c r="AS113" s="77">
        <v>1.772</v>
      </c>
      <c r="AT113" s="77">
        <v>4.819</v>
      </c>
      <c r="AU113" s="77">
        <v>4.9400000000000004</v>
      </c>
      <c r="AV113" s="77">
        <v>85.007000000000005</v>
      </c>
      <c r="AW113" s="76">
        <v>2.347</v>
      </c>
      <c r="AX113" s="76">
        <v>1.91</v>
      </c>
      <c r="AY113" s="76">
        <v>1.327</v>
      </c>
      <c r="AZ113" s="76">
        <v>0.81399999999999995</v>
      </c>
      <c r="BA113" s="76">
        <v>0.63</v>
      </c>
      <c r="BB113" s="76">
        <v>0.44600000000000001</v>
      </c>
      <c r="BC113" s="76">
        <v>0.35699999999999998</v>
      </c>
      <c r="BD113" s="76">
        <v>129.75</v>
      </c>
      <c r="BE113" s="76">
        <v>89.18</v>
      </c>
      <c r="BF113" s="76">
        <v>9.6</v>
      </c>
      <c r="BG113" s="76">
        <v>49.77</v>
      </c>
      <c r="BH113" s="76">
        <v>102.4</v>
      </c>
    </row>
    <row r="114" spans="1:60" x14ac:dyDescent="0.2">
      <c r="A114" s="71">
        <v>111</v>
      </c>
      <c r="B114" s="72">
        <v>285</v>
      </c>
      <c r="C114" s="73">
        <v>306.39999999999998</v>
      </c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4">
        <v>28.7</v>
      </c>
      <c r="AC114" s="75">
        <v>3</v>
      </c>
      <c r="AD114" s="76">
        <v>0.86399999999999999</v>
      </c>
      <c r="AE114" s="76">
        <v>21.7</v>
      </c>
      <c r="AF114" s="76">
        <v>4.2</v>
      </c>
      <c r="AG114" s="76">
        <v>101.61</v>
      </c>
      <c r="AH114" s="76">
        <v>147.43</v>
      </c>
      <c r="AI114" s="76">
        <v>15.69</v>
      </c>
      <c r="AJ114" s="76">
        <v>21.76</v>
      </c>
      <c r="AK114" s="76">
        <v>45.69</v>
      </c>
      <c r="AL114" s="76">
        <v>66.209999999999994</v>
      </c>
      <c r="AM114" s="76">
        <v>7.04</v>
      </c>
      <c r="AN114" s="77">
        <v>47.463000000000001</v>
      </c>
      <c r="AO114" s="77">
        <v>46.039000000000001</v>
      </c>
      <c r="AP114" s="77">
        <v>39.084000000000003</v>
      </c>
      <c r="AQ114" s="77">
        <v>20.594999999999999</v>
      </c>
      <c r="AR114" s="77">
        <v>5.282</v>
      </c>
      <c r="AS114" s="77">
        <v>1.772</v>
      </c>
      <c r="AT114" s="77">
        <v>4.819</v>
      </c>
      <c r="AU114" s="77">
        <v>4.9400000000000004</v>
      </c>
      <c r="AV114" s="77">
        <v>85.007000000000005</v>
      </c>
      <c r="AW114" s="76">
        <v>2.347</v>
      </c>
      <c r="AX114" s="76">
        <v>1.91</v>
      </c>
      <c r="AY114" s="76">
        <v>1.327</v>
      </c>
      <c r="AZ114" s="76">
        <v>0.81399999999999995</v>
      </c>
      <c r="BA114" s="76">
        <v>0.63</v>
      </c>
      <c r="BB114" s="76">
        <v>0.44600000000000001</v>
      </c>
      <c r="BC114" s="76">
        <v>0.35699999999999998</v>
      </c>
      <c r="BD114" s="76">
        <v>129.75</v>
      </c>
      <c r="BE114" s="76">
        <v>89.18</v>
      </c>
      <c r="BF114" s="76">
        <v>9.6</v>
      </c>
      <c r="BG114" s="76">
        <v>49.77</v>
      </c>
      <c r="BH114" s="76">
        <v>102.4</v>
      </c>
    </row>
    <row r="115" spans="1:60" x14ac:dyDescent="0.2">
      <c r="A115" s="71">
        <v>112</v>
      </c>
      <c r="B115" s="72">
        <v>285</v>
      </c>
      <c r="C115" s="73">
        <v>306.39999999999998</v>
      </c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4">
        <v>28.7</v>
      </c>
      <c r="AC115" s="75">
        <v>3</v>
      </c>
      <c r="AD115" s="76">
        <v>0.86399999999999999</v>
      </c>
      <c r="AE115" s="76">
        <v>21.7</v>
      </c>
      <c r="AF115" s="76">
        <v>4.2</v>
      </c>
      <c r="AG115" s="76">
        <v>101.61</v>
      </c>
      <c r="AH115" s="76">
        <v>147.43</v>
      </c>
      <c r="AI115" s="76">
        <v>15.69</v>
      </c>
      <c r="AJ115" s="76">
        <v>21.76</v>
      </c>
      <c r="AK115" s="76">
        <v>45.69</v>
      </c>
      <c r="AL115" s="76">
        <v>66.209999999999994</v>
      </c>
      <c r="AM115" s="76">
        <v>7.04</v>
      </c>
      <c r="AN115" s="77">
        <v>47.463000000000001</v>
      </c>
      <c r="AO115" s="77">
        <v>46.039000000000001</v>
      </c>
      <c r="AP115" s="77">
        <v>39.084000000000003</v>
      </c>
      <c r="AQ115" s="77">
        <v>20.594999999999999</v>
      </c>
      <c r="AR115" s="77">
        <v>5.282</v>
      </c>
      <c r="AS115" s="77">
        <v>1.772</v>
      </c>
      <c r="AT115" s="77">
        <v>4.819</v>
      </c>
      <c r="AU115" s="77">
        <v>4.9400000000000004</v>
      </c>
      <c r="AV115" s="77">
        <v>85.007000000000005</v>
      </c>
      <c r="AW115" s="76">
        <v>2.347</v>
      </c>
      <c r="AX115" s="76">
        <v>1.91</v>
      </c>
      <c r="AY115" s="76">
        <v>1.327</v>
      </c>
      <c r="AZ115" s="76">
        <v>0.81399999999999995</v>
      </c>
      <c r="BA115" s="76">
        <v>0.63</v>
      </c>
      <c r="BB115" s="76">
        <v>0.44600000000000001</v>
      </c>
      <c r="BC115" s="76">
        <v>0.35699999999999998</v>
      </c>
      <c r="BD115" s="76">
        <v>129.75</v>
      </c>
      <c r="BE115" s="76">
        <v>89.18</v>
      </c>
      <c r="BF115" s="76">
        <v>9.6</v>
      </c>
      <c r="BG115" s="76">
        <v>49.77</v>
      </c>
      <c r="BH115" s="76">
        <v>102.4</v>
      </c>
    </row>
    <row r="116" spans="1:60" x14ac:dyDescent="0.2">
      <c r="A116" s="71">
        <v>113</v>
      </c>
      <c r="B116" s="72">
        <v>285</v>
      </c>
      <c r="C116" s="73">
        <v>306.39999999999998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4">
        <v>28.7</v>
      </c>
      <c r="AC116" s="75">
        <v>3</v>
      </c>
      <c r="AD116" s="76">
        <v>0.86399999999999999</v>
      </c>
      <c r="AE116" s="76">
        <v>21.7</v>
      </c>
      <c r="AF116" s="76">
        <v>4.2</v>
      </c>
      <c r="AG116" s="76">
        <v>101.61</v>
      </c>
      <c r="AH116" s="76">
        <v>147.43</v>
      </c>
      <c r="AI116" s="76">
        <v>15.69</v>
      </c>
      <c r="AJ116" s="76">
        <v>21.76</v>
      </c>
      <c r="AK116" s="76">
        <v>45.69</v>
      </c>
      <c r="AL116" s="76">
        <v>66.209999999999994</v>
      </c>
      <c r="AM116" s="76">
        <v>7.04</v>
      </c>
      <c r="AN116" s="77">
        <v>47.463000000000001</v>
      </c>
      <c r="AO116" s="77">
        <v>46.039000000000001</v>
      </c>
      <c r="AP116" s="77">
        <v>39.084000000000003</v>
      </c>
      <c r="AQ116" s="77">
        <v>20.594999999999999</v>
      </c>
      <c r="AR116" s="77">
        <v>5.282</v>
      </c>
      <c r="AS116" s="77">
        <v>1.772</v>
      </c>
      <c r="AT116" s="77">
        <v>4.819</v>
      </c>
      <c r="AU116" s="77">
        <v>4.9400000000000004</v>
      </c>
      <c r="AV116" s="77">
        <v>85.007000000000005</v>
      </c>
      <c r="AW116" s="76">
        <v>2.347</v>
      </c>
      <c r="AX116" s="76">
        <v>1.91</v>
      </c>
      <c r="AY116" s="76">
        <v>1.327</v>
      </c>
      <c r="AZ116" s="76">
        <v>0.81399999999999995</v>
      </c>
      <c r="BA116" s="76">
        <v>0.63</v>
      </c>
      <c r="BB116" s="76">
        <v>0.44600000000000001</v>
      </c>
      <c r="BC116" s="76">
        <v>0.35699999999999998</v>
      </c>
      <c r="BD116" s="76">
        <v>129.75</v>
      </c>
      <c r="BE116" s="76">
        <v>89.18</v>
      </c>
      <c r="BF116" s="76">
        <v>9.6</v>
      </c>
      <c r="BG116" s="76">
        <v>49.77</v>
      </c>
      <c r="BH116" s="76">
        <v>102.4</v>
      </c>
    </row>
    <row r="117" spans="1:60" x14ac:dyDescent="0.2">
      <c r="A117" s="71">
        <v>114</v>
      </c>
      <c r="B117" s="72">
        <v>285</v>
      </c>
      <c r="C117" s="73">
        <v>306.39999999999998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4">
        <v>28.7</v>
      </c>
      <c r="AC117" s="75">
        <v>3</v>
      </c>
      <c r="AD117" s="76">
        <v>0.86399999999999999</v>
      </c>
      <c r="AE117" s="76">
        <v>21.7</v>
      </c>
      <c r="AF117" s="76">
        <v>4.2</v>
      </c>
      <c r="AG117" s="76">
        <v>101.61</v>
      </c>
      <c r="AH117" s="76">
        <v>147.43</v>
      </c>
      <c r="AI117" s="76">
        <v>15.69</v>
      </c>
      <c r="AJ117" s="76">
        <v>21.76</v>
      </c>
      <c r="AK117" s="76">
        <v>45.69</v>
      </c>
      <c r="AL117" s="76">
        <v>66.209999999999994</v>
      </c>
      <c r="AM117" s="76">
        <v>7.04</v>
      </c>
      <c r="AN117" s="77">
        <v>47.463000000000001</v>
      </c>
      <c r="AO117" s="77">
        <v>46.039000000000001</v>
      </c>
      <c r="AP117" s="77">
        <v>39.084000000000003</v>
      </c>
      <c r="AQ117" s="77">
        <v>20.594999999999999</v>
      </c>
      <c r="AR117" s="77">
        <v>5.282</v>
      </c>
      <c r="AS117" s="77">
        <v>1.772</v>
      </c>
      <c r="AT117" s="77">
        <v>4.819</v>
      </c>
      <c r="AU117" s="77">
        <v>4.9400000000000004</v>
      </c>
      <c r="AV117" s="77">
        <v>85.007000000000005</v>
      </c>
      <c r="AW117" s="76">
        <v>2.347</v>
      </c>
      <c r="AX117" s="76">
        <v>1.91</v>
      </c>
      <c r="AY117" s="76">
        <v>1.327</v>
      </c>
      <c r="AZ117" s="76">
        <v>0.81399999999999995</v>
      </c>
      <c r="BA117" s="76">
        <v>0.63</v>
      </c>
      <c r="BB117" s="76">
        <v>0.44600000000000001</v>
      </c>
      <c r="BC117" s="76">
        <v>0.35699999999999998</v>
      </c>
      <c r="BD117" s="76">
        <v>129.75</v>
      </c>
      <c r="BE117" s="76">
        <v>89.18</v>
      </c>
      <c r="BF117" s="76">
        <v>9.6</v>
      </c>
      <c r="BG117" s="76">
        <v>49.77</v>
      </c>
      <c r="BH117" s="76">
        <v>102.4</v>
      </c>
    </row>
    <row r="118" spans="1:60" x14ac:dyDescent="0.2">
      <c r="A118" s="71">
        <v>115</v>
      </c>
      <c r="B118" s="72">
        <v>285</v>
      </c>
      <c r="C118" s="73">
        <v>306.39999999999998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4">
        <v>28.7</v>
      </c>
      <c r="AC118" s="75">
        <v>3</v>
      </c>
      <c r="AD118" s="76">
        <v>0.86399999999999999</v>
      </c>
      <c r="AE118" s="76">
        <v>21.7</v>
      </c>
      <c r="AF118" s="76">
        <v>4.2</v>
      </c>
      <c r="AG118" s="76">
        <v>101.61</v>
      </c>
      <c r="AH118" s="76">
        <v>147.43</v>
      </c>
      <c r="AI118" s="76">
        <v>15.69</v>
      </c>
      <c r="AJ118" s="76">
        <v>21.76</v>
      </c>
      <c r="AK118" s="76">
        <v>45.69</v>
      </c>
      <c r="AL118" s="76">
        <v>66.209999999999994</v>
      </c>
      <c r="AM118" s="76">
        <v>7.04</v>
      </c>
      <c r="AN118" s="77">
        <v>47.463000000000001</v>
      </c>
      <c r="AO118" s="77">
        <v>46.039000000000001</v>
      </c>
      <c r="AP118" s="77">
        <v>39.084000000000003</v>
      </c>
      <c r="AQ118" s="77">
        <v>20.594999999999999</v>
      </c>
      <c r="AR118" s="77">
        <v>5.282</v>
      </c>
      <c r="AS118" s="77">
        <v>1.772</v>
      </c>
      <c r="AT118" s="77">
        <v>4.819</v>
      </c>
      <c r="AU118" s="77">
        <v>4.9400000000000004</v>
      </c>
      <c r="AV118" s="77">
        <v>85.007000000000005</v>
      </c>
      <c r="AW118" s="76">
        <v>2.347</v>
      </c>
      <c r="AX118" s="76">
        <v>1.91</v>
      </c>
      <c r="AY118" s="76">
        <v>1.327</v>
      </c>
      <c r="AZ118" s="76">
        <v>0.81399999999999995</v>
      </c>
      <c r="BA118" s="76">
        <v>0.63</v>
      </c>
      <c r="BB118" s="76">
        <v>0.44600000000000001</v>
      </c>
      <c r="BC118" s="76">
        <v>0.35699999999999998</v>
      </c>
      <c r="BD118" s="76">
        <v>129.75</v>
      </c>
      <c r="BE118" s="76">
        <v>89.18</v>
      </c>
      <c r="BF118" s="76">
        <v>9.6</v>
      </c>
      <c r="BG118" s="76">
        <v>49.77</v>
      </c>
      <c r="BH118" s="76">
        <v>102.4</v>
      </c>
    </row>
    <row r="119" spans="1:60" x14ac:dyDescent="0.2">
      <c r="A119" s="71">
        <v>116</v>
      </c>
      <c r="B119" s="72">
        <v>285</v>
      </c>
      <c r="C119" s="73">
        <v>306.39999999999998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4">
        <v>28.7</v>
      </c>
      <c r="AC119" s="75">
        <v>3</v>
      </c>
      <c r="AD119" s="76">
        <v>0.86399999999999999</v>
      </c>
      <c r="AE119" s="76">
        <v>21.7</v>
      </c>
      <c r="AF119" s="76">
        <v>4.2</v>
      </c>
      <c r="AG119" s="76">
        <v>101.61</v>
      </c>
      <c r="AH119" s="76">
        <v>147.43</v>
      </c>
      <c r="AI119" s="76">
        <v>15.69</v>
      </c>
      <c r="AJ119" s="76">
        <v>21.76</v>
      </c>
      <c r="AK119" s="76">
        <v>45.69</v>
      </c>
      <c r="AL119" s="76">
        <v>66.209999999999994</v>
      </c>
      <c r="AM119" s="76">
        <v>7.04</v>
      </c>
      <c r="AN119" s="77">
        <v>47.463000000000001</v>
      </c>
      <c r="AO119" s="77">
        <v>46.039000000000001</v>
      </c>
      <c r="AP119" s="77">
        <v>39.084000000000003</v>
      </c>
      <c r="AQ119" s="77">
        <v>20.594999999999999</v>
      </c>
      <c r="AR119" s="77">
        <v>5.282</v>
      </c>
      <c r="AS119" s="77">
        <v>1.772</v>
      </c>
      <c r="AT119" s="77">
        <v>4.819</v>
      </c>
      <c r="AU119" s="77">
        <v>4.9400000000000004</v>
      </c>
      <c r="AV119" s="77">
        <v>85.007000000000005</v>
      </c>
      <c r="AW119" s="76">
        <v>2.347</v>
      </c>
      <c r="AX119" s="76">
        <v>1.91</v>
      </c>
      <c r="AY119" s="76">
        <v>1.327</v>
      </c>
      <c r="AZ119" s="76">
        <v>0.81399999999999995</v>
      </c>
      <c r="BA119" s="76">
        <v>0.63</v>
      </c>
      <c r="BB119" s="76">
        <v>0.44600000000000001</v>
      </c>
      <c r="BC119" s="76">
        <v>0.35699999999999998</v>
      </c>
      <c r="BD119" s="76">
        <v>129.75</v>
      </c>
      <c r="BE119" s="76">
        <v>89.18</v>
      </c>
      <c r="BF119" s="76">
        <v>9.6</v>
      </c>
      <c r="BG119" s="76">
        <v>49.77</v>
      </c>
      <c r="BH119" s="76">
        <v>102.4</v>
      </c>
    </row>
    <row r="120" spans="1:60" x14ac:dyDescent="0.2">
      <c r="A120" s="71">
        <v>117</v>
      </c>
      <c r="B120" s="72">
        <v>285</v>
      </c>
      <c r="C120" s="73">
        <v>306.39999999999998</v>
      </c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4">
        <v>28.7</v>
      </c>
      <c r="AC120" s="75">
        <v>3</v>
      </c>
      <c r="AD120" s="76">
        <v>0.86399999999999999</v>
      </c>
      <c r="AE120" s="76">
        <v>21.7</v>
      </c>
      <c r="AF120" s="76">
        <v>4.2</v>
      </c>
      <c r="AG120" s="76">
        <v>101.61</v>
      </c>
      <c r="AH120" s="76">
        <v>147.43</v>
      </c>
      <c r="AI120" s="76">
        <v>15.69</v>
      </c>
      <c r="AJ120" s="76">
        <v>21.76</v>
      </c>
      <c r="AK120" s="76">
        <v>45.69</v>
      </c>
      <c r="AL120" s="76">
        <v>66.209999999999994</v>
      </c>
      <c r="AM120" s="76">
        <v>7.04</v>
      </c>
      <c r="AN120" s="77">
        <v>47.463000000000001</v>
      </c>
      <c r="AO120" s="77">
        <v>46.039000000000001</v>
      </c>
      <c r="AP120" s="77">
        <v>39.084000000000003</v>
      </c>
      <c r="AQ120" s="77">
        <v>20.594999999999999</v>
      </c>
      <c r="AR120" s="77">
        <v>5.282</v>
      </c>
      <c r="AS120" s="77">
        <v>1.772</v>
      </c>
      <c r="AT120" s="77">
        <v>4.819</v>
      </c>
      <c r="AU120" s="77">
        <v>4.9400000000000004</v>
      </c>
      <c r="AV120" s="77">
        <v>85.007000000000005</v>
      </c>
      <c r="AW120" s="76">
        <v>2.347</v>
      </c>
      <c r="AX120" s="76">
        <v>1.91</v>
      </c>
      <c r="AY120" s="76">
        <v>1.327</v>
      </c>
      <c r="AZ120" s="76">
        <v>0.81399999999999995</v>
      </c>
      <c r="BA120" s="76">
        <v>0.63</v>
      </c>
      <c r="BB120" s="76">
        <v>0.44600000000000001</v>
      </c>
      <c r="BC120" s="76">
        <v>0.35699999999999998</v>
      </c>
      <c r="BD120" s="76">
        <v>129.75</v>
      </c>
      <c r="BE120" s="76">
        <v>89.18</v>
      </c>
      <c r="BF120" s="76">
        <v>9.6</v>
      </c>
      <c r="BG120" s="76">
        <v>49.77</v>
      </c>
      <c r="BH120" s="76">
        <v>102.4</v>
      </c>
    </row>
    <row r="121" spans="1:60" x14ac:dyDescent="0.2">
      <c r="A121" s="71">
        <v>118</v>
      </c>
      <c r="B121" s="72">
        <v>285</v>
      </c>
      <c r="C121" s="73">
        <v>306.39999999999998</v>
      </c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4">
        <v>28.7</v>
      </c>
      <c r="AC121" s="75">
        <v>3</v>
      </c>
      <c r="AD121" s="76">
        <v>0.86399999999999999</v>
      </c>
      <c r="AE121" s="76">
        <v>21.7</v>
      </c>
      <c r="AF121" s="76">
        <v>4.2</v>
      </c>
      <c r="AG121" s="76">
        <v>101.61</v>
      </c>
      <c r="AH121" s="76">
        <v>147.43</v>
      </c>
      <c r="AI121" s="76">
        <v>15.69</v>
      </c>
      <c r="AJ121" s="76">
        <v>21.76</v>
      </c>
      <c r="AK121" s="76">
        <v>45.69</v>
      </c>
      <c r="AL121" s="76">
        <v>66.209999999999994</v>
      </c>
      <c r="AM121" s="76">
        <v>7.04</v>
      </c>
      <c r="AN121" s="77">
        <v>47.463000000000001</v>
      </c>
      <c r="AO121" s="77">
        <v>46.039000000000001</v>
      </c>
      <c r="AP121" s="77">
        <v>39.084000000000003</v>
      </c>
      <c r="AQ121" s="77">
        <v>20.594999999999999</v>
      </c>
      <c r="AR121" s="77">
        <v>5.282</v>
      </c>
      <c r="AS121" s="77">
        <v>1.772</v>
      </c>
      <c r="AT121" s="77">
        <v>4.819</v>
      </c>
      <c r="AU121" s="77">
        <v>4.9400000000000004</v>
      </c>
      <c r="AV121" s="77">
        <v>85.007000000000005</v>
      </c>
      <c r="AW121" s="76">
        <v>2.347</v>
      </c>
      <c r="AX121" s="76">
        <v>1.91</v>
      </c>
      <c r="AY121" s="76">
        <v>1.327</v>
      </c>
      <c r="AZ121" s="76">
        <v>0.81399999999999995</v>
      </c>
      <c r="BA121" s="76">
        <v>0.63</v>
      </c>
      <c r="BB121" s="76">
        <v>0.44600000000000001</v>
      </c>
      <c r="BC121" s="76">
        <v>0.35699999999999998</v>
      </c>
      <c r="BD121" s="76">
        <v>129.75</v>
      </c>
      <c r="BE121" s="76">
        <v>89.18</v>
      </c>
      <c r="BF121" s="76">
        <v>9.6</v>
      </c>
      <c r="BG121" s="76">
        <v>49.77</v>
      </c>
      <c r="BH121" s="76">
        <v>102.4</v>
      </c>
    </row>
    <row r="122" spans="1:60" x14ac:dyDescent="0.2">
      <c r="A122" s="71">
        <v>119</v>
      </c>
      <c r="B122" s="72">
        <v>285</v>
      </c>
      <c r="C122" s="73">
        <v>306.39999999999998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4">
        <v>28.7</v>
      </c>
      <c r="AC122" s="75">
        <v>3</v>
      </c>
      <c r="AD122" s="76">
        <v>0.86399999999999999</v>
      </c>
      <c r="AE122" s="76">
        <v>21.7</v>
      </c>
      <c r="AF122" s="76">
        <v>4.2</v>
      </c>
      <c r="AG122" s="76">
        <v>101.61</v>
      </c>
      <c r="AH122" s="76">
        <v>147.43</v>
      </c>
      <c r="AI122" s="76">
        <v>15.69</v>
      </c>
      <c r="AJ122" s="76">
        <v>21.76</v>
      </c>
      <c r="AK122" s="76">
        <v>45.69</v>
      </c>
      <c r="AL122" s="76">
        <v>66.209999999999994</v>
      </c>
      <c r="AM122" s="76">
        <v>7.04</v>
      </c>
      <c r="AN122" s="77">
        <v>47.463000000000001</v>
      </c>
      <c r="AO122" s="77">
        <v>46.039000000000001</v>
      </c>
      <c r="AP122" s="77">
        <v>39.084000000000003</v>
      </c>
      <c r="AQ122" s="77">
        <v>20.594999999999999</v>
      </c>
      <c r="AR122" s="77">
        <v>5.282</v>
      </c>
      <c r="AS122" s="77">
        <v>1.772</v>
      </c>
      <c r="AT122" s="77">
        <v>4.819</v>
      </c>
      <c r="AU122" s="77">
        <v>4.9400000000000004</v>
      </c>
      <c r="AV122" s="77">
        <v>85.007000000000005</v>
      </c>
      <c r="AW122" s="76">
        <v>2.347</v>
      </c>
      <c r="AX122" s="76">
        <v>1.91</v>
      </c>
      <c r="AY122" s="76">
        <v>1.327</v>
      </c>
      <c r="AZ122" s="76">
        <v>0.81399999999999995</v>
      </c>
      <c r="BA122" s="76">
        <v>0.63</v>
      </c>
      <c r="BB122" s="76">
        <v>0.44600000000000001</v>
      </c>
      <c r="BC122" s="76">
        <v>0.35699999999999998</v>
      </c>
      <c r="BD122" s="76">
        <v>129.75</v>
      </c>
      <c r="BE122" s="76">
        <v>89.18</v>
      </c>
      <c r="BF122" s="76">
        <v>9.6</v>
      </c>
      <c r="BG122" s="76">
        <v>49.77</v>
      </c>
      <c r="BH122" s="76">
        <v>102.4</v>
      </c>
    </row>
    <row r="123" spans="1:60" x14ac:dyDescent="0.2">
      <c r="A123" s="71">
        <v>120</v>
      </c>
      <c r="B123" s="72">
        <v>285</v>
      </c>
      <c r="C123" s="73">
        <v>306.39999999999998</v>
      </c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4">
        <v>28.7</v>
      </c>
      <c r="AC123" s="75">
        <v>3</v>
      </c>
      <c r="AD123" s="76">
        <v>0.86399999999999999</v>
      </c>
      <c r="AE123" s="76">
        <v>21.7</v>
      </c>
      <c r="AF123" s="76">
        <v>4.2</v>
      </c>
      <c r="AG123" s="76">
        <v>101.61</v>
      </c>
      <c r="AH123" s="76">
        <v>147.43</v>
      </c>
      <c r="AI123" s="76">
        <v>15.69</v>
      </c>
      <c r="AJ123" s="76">
        <v>21.76</v>
      </c>
      <c r="AK123" s="76">
        <v>45.69</v>
      </c>
      <c r="AL123" s="76">
        <v>66.209999999999994</v>
      </c>
      <c r="AM123" s="76">
        <v>7.04</v>
      </c>
      <c r="AN123" s="77">
        <v>47.463000000000001</v>
      </c>
      <c r="AO123" s="77">
        <v>46.039000000000001</v>
      </c>
      <c r="AP123" s="77">
        <v>39.084000000000003</v>
      </c>
      <c r="AQ123" s="77">
        <v>20.594999999999999</v>
      </c>
      <c r="AR123" s="77">
        <v>5.282</v>
      </c>
      <c r="AS123" s="77">
        <v>1.772</v>
      </c>
      <c r="AT123" s="77">
        <v>4.819</v>
      </c>
      <c r="AU123" s="77">
        <v>4.9400000000000004</v>
      </c>
      <c r="AV123" s="77">
        <v>85.007000000000005</v>
      </c>
      <c r="AW123" s="76">
        <v>2.347</v>
      </c>
      <c r="AX123" s="76">
        <v>1.91</v>
      </c>
      <c r="AY123" s="76">
        <v>1.327</v>
      </c>
      <c r="AZ123" s="76">
        <v>0.81399999999999995</v>
      </c>
      <c r="BA123" s="76">
        <v>0.63</v>
      </c>
      <c r="BB123" s="76">
        <v>0.44600000000000001</v>
      </c>
      <c r="BC123" s="76">
        <v>0.35699999999999998</v>
      </c>
      <c r="BD123" s="76">
        <v>129.75</v>
      </c>
      <c r="BE123" s="76">
        <v>89.18</v>
      </c>
      <c r="BF123" s="76">
        <v>9.6</v>
      </c>
      <c r="BG123" s="76">
        <v>49.77</v>
      </c>
      <c r="BH123" s="76">
        <v>102.4</v>
      </c>
    </row>
    <row r="124" spans="1:60" x14ac:dyDescent="0.2">
      <c r="AB124" s="80">
        <v>67.16</v>
      </c>
      <c r="AN124" s="81"/>
      <c r="AO124" s="81"/>
      <c r="AP124" s="81"/>
      <c r="AQ124" s="81"/>
      <c r="AR124" s="81"/>
      <c r="AS124" s="81"/>
      <c r="AT124" s="81"/>
      <c r="AU124" s="81"/>
      <c r="AV124" s="81"/>
      <c r="BG124" s="82"/>
      <c r="BH124" s="82"/>
    </row>
    <row r="125" spans="1:60" x14ac:dyDescent="0.2">
      <c r="AB125" s="80">
        <v>67.16</v>
      </c>
      <c r="AN125" s="81"/>
      <c r="AO125" s="81"/>
      <c r="AP125" s="81"/>
      <c r="AQ125" s="81"/>
      <c r="AR125" s="81"/>
      <c r="AS125" s="81"/>
      <c r="AT125" s="81"/>
      <c r="AU125" s="81"/>
      <c r="AV125" s="81"/>
    </row>
    <row r="126" spans="1:60" x14ac:dyDescent="0.2">
      <c r="AB126" s="80">
        <v>67.16</v>
      </c>
      <c r="AN126" s="81"/>
      <c r="AO126" s="81"/>
      <c r="AP126" s="81"/>
      <c r="AQ126" s="81"/>
      <c r="AR126" s="81"/>
      <c r="AS126" s="81"/>
      <c r="AT126" s="81"/>
      <c r="AU126" s="81"/>
      <c r="AV126" s="81"/>
    </row>
    <row r="127" spans="1:60" x14ac:dyDescent="0.2">
      <c r="AB127" s="80">
        <v>67.16</v>
      </c>
      <c r="AN127" s="81"/>
      <c r="AO127" s="81"/>
      <c r="AP127" s="81"/>
      <c r="AQ127" s="81"/>
      <c r="AR127" s="81"/>
      <c r="AS127" s="81"/>
      <c r="AT127" s="81"/>
      <c r="AU127" s="81"/>
      <c r="AV127" s="81"/>
    </row>
    <row r="128" spans="1:60" x14ac:dyDescent="0.2">
      <c r="AB128" s="80">
        <v>67.16</v>
      </c>
      <c r="AN128" s="81"/>
      <c r="AO128" s="81"/>
      <c r="AP128" s="81"/>
      <c r="AQ128" s="81"/>
      <c r="AR128" s="81"/>
      <c r="AS128" s="81"/>
      <c r="AT128" s="81"/>
      <c r="AU128" s="81"/>
      <c r="AV128" s="81"/>
    </row>
    <row r="129" spans="28:48" x14ac:dyDescent="0.2">
      <c r="AB129" s="80">
        <v>67.16</v>
      </c>
      <c r="AN129" s="81"/>
      <c r="AO129" s="81"/>
      <c r="AP129" s="81"/>
      <c r="AQ129" s="81"/>
      <c r="AR129" s="81"/>
      <c r="AS129" s="81"/>
      <c r="AT129" s="81"/>
      <c r="AU129" s="81"/>
      <c r="AV129" s="81"/>
    </row>
    <row r="130" spans="28:48" x14ac:dyDescent="0.2">
      <c r="AB130" s="80">
        <v>67.16</v>
      </c>
      <c r="AN130" s="81"/>
      <c r="AO130" s="81"/>
      <c r="AP130" s="81"/>
      <c r="AQ130" s="81"/>
      <c r="AR130" s="81"/>
      <c r="AS130" s="81"/>
      <c r="AT130" s="81"/>
      <c r="AU130" s="81"/>
      <c r="AV130" s="81"/>
    </row>
    <row r="131" spans="28:48" x14ac:dyDescent="0.2">
      <c r="AB131" s="80">
        <v>67.16</v>
      </c>
      <c r="AN131" s="81"/>
      <c r="AO131" s="81"/>
      <c r="AP131" s="81"/>
      <c r="AQ131" s="81"/>
      <c r="AR131" s="81"/>
      <c r="AS131" s="81"/>
      <c r="AT131" s="81"/>
      <c r="AU131" s="81"/>
      <c r="AV131" s="81"/>
    </row>
    <row r="132" spans="28:48" x14ac:dyDescent="0.2">
      <c r="AB132" s="80">
        <v>67.16</v>
      </c>
      <c r="AN132" s="81"/>
      <c r="AO132" s="81"/>
      <c r="AP132" s="81"/>
      <c r="AQ132" s="81"/>
      <c r="AR132" s="81"/>
      <c r="AS132" s="81"/>
      <c r="AT132" s="81"/>
      <c r="AU132" s="81"/>
      <c r="AV132" s="81"/>
    </row>
    <row r="133" spans="28:48" x14ac:dyDescent="0.2">
      <c r="AB133" s="80">
        <v>67.16</v>
      </c>
      <c r="AN133" s="81"/>
      <c r="AO133" s="81"/>
      <c r="AP133" s="81"/>
      <c r="AQ133" s="81"/>
      <c r="AR133" s="81"/>
      <c r="AS133" s="81"/>
      <c r="AT133" s="81"/>
      <c r="AU133" s="81"/>
      <c r="AV133" s="81"/>
    </row>
    <row r="134" spans="28:48" x14ac:dyDescent="0.2">
      <c r="AB134" s="80">
        <v>67.16</v>
      </c>
      <c r="AN134" s="81"/>
      <c r="AO134" s="81"/>
      <c r="AP134" s="81"/>
      <c r="AQ134" s="81"/>
      <c r="AR134" s="81"/>
      <c r="AS134" s="81"/>
      <c r="AT134" s="81"/>
      <c r="AU134" s="81"/>
      <c r="AV134" s="81"/>
    </row>
    <row r="135" spans="28:48" x14ac:dyDescent="0.2">
      <c r="AB135" s="80">
        <v>67.16</v>
      </c>
      <c r="AN135" s="81"/>
      <c r="AO135" s="81"/>
      <c r="AP135" s="81"/>
      <c r="AQ135" s="81"/>
      <c r="AR135" s="81"/>
      <c r="AS135" s="81"/>
      <c r="AT135" s="81"/>
      <c r="AU135" s="81"/>
      <c r="AV135" s="81"/>
    </row>
    <row r="136" spans="28:48" x14ac:dyDescent="0.2">
      <c r="AB136" s="80">
        <v>67.16</v>
      </c>
      <c r="AN136" s="81"/>
      <c r="AO136" s="81"/>
      <c r="AP136" s="81"/>
      <c r="AQ136" s="81"/>
      <c r="AR136" s="81"/>
      <c r="AS136" s="81"/>
      <c r="AT136" s="81"/>
      <c r="AU136" s="81"/>
      <c r="AV136" s="81"/>
    </row>
    <row r="137" spans="28:48" x14ac:dyDescent="0.2">
      <c r="AB137" s="80">
        <v>67.16</v>
      </c>
      <c r="AN137" s="81"/>
      <c r="AO137" s="81"/>
      <c r="AP137" s="81"/>
      <c r="AQ137" s="81"/>
      <c r="AR137" s="81"/>
      <c r="AS137" s="81"/>
      <c r="AT137" s="81"/>
      <c r="AU137" s="81"/>
      <c r="AV137" s="81"/>
    </row>
    <row r="138" spans="28:48" x14ac:dyDescent="0.2">
      <c r="AB138" s="80">
        <v>67.16</v>
      </c>
      <c r="AN138" s="81"/>
      <c r="AO138" s="81"/>
      <c r="AP138" s="81"/>
      <c r="AQ138" s="81"/>
      <c r="AR138" s="81"/>
      <c r="AS138" s="81"/>
      <c r="AT138" s="81"/>
      <c r="AU138" s="81"/>
      <c r="AV138" s="81"/>
    </row>
    <row r="139" spans="28:48" x14ac:dyDescent="0.2">
      <c r="AB139" s="80">
        <v>67.16</v>
      </c>
      <c r="AN139" s="81"/>
      <c r="AO139" s="81"/>
      <c r="AP139" s="81"/>
      <c r="AQ139" s="81"/>
      <c r="AR139" s="81"/>
      <c r="AS139" s="81"/>
      <c r="AT139" s="81"/>
      <c r="AU139" s="81"/>
      <c r="AV139" s="81"/>
    </row>
    <row r="140" spans="28:48" x14ac:dyDescent="0.2">
      <c r="AB140" s="80">
        <v>75.709999999999994</v>
      </c>
      <c r="AN140" s="81"/>
      <c r="AO140" s="81"/>
      <c r="AP140" s="81"/>
      <c r="AQ140" s="81"/>
      <c r="AR140" s="81"/>
      <c r="AS140" s="81"/>
      <c r="AT140" s="81"/>
      <c r="AU140" s="81"/>
      <c r="AV140" s="81"/>
    </row>
    <row r="141" spans="28:48" x14ac:dyDescent="0.2">
      <c r="AB141" s="80">
        <v>75.709999999999994</v>
      </c>
      <c r="AN141" s="81"/>
      <c r="AO141" s="81"/>
      <c r="AP141" s="81"/>
      <c r="AQ141" s="81"/>
      <c r="AR141" s="81"/>
      <c r="AS141" s="81"/>
      <c r="AT141" s="81"/>
      <c r="AU141" s="81"/>
      <c r="AV141" s="81"/>
    </row>
    <row r="142" spans="28:48" x14ac:dyDescent="0.2">
      <c r="AB142" s="80">
        <v>75.709999999999994</v>
      </c>
      <c r="AN142" s="81"/>
      <c r="AO142" s="81"/>
      <c r="AP142" s="81"/>
      <c r="AQ142" s="81"/>
      <c r="AR142" s="81"/>
      <c r="AS142" s="81"/>
      <c r="AT142" s="81"/>
      <c r="AU142" s="81"/>
      <c r="AV142" s="81"/>
    </row>
    <row r="143" spans="28:48" x14ac:dyDescent="0.2">
      <c r="AB143" s="80">
        <v>75.709999999999994</v>
      </c>
      <c r="AN143" s="81"/>
      <c r="AO143" s="81"/>
      <c r="AP143" s="81"/>
      <c r="AQ143" s="81"/>
      <c r="AR143" s="81"/>
      <c r="AS143" s="81"/>
      <c r="AT143" s="81"/>
      <c r="AU143" s="81"/>
      <c r="AV143" s="81"/>
    </row>
    <row r="144" spans="28:48" x14ac:dyDescent="0.2">
      <c r="AB144" s="80">
        <v>75.709999999999994</v>
      </c>
      <c r="AN144" s="81"/>
      <c r="AO144" s="81"/>
      <c r="AP144" s="81"/>
      <c r="AQ144" s="81"/>
      <c r="AR144" s="81"/>
      <c r="AS144" s="81"/>
      <c r="AT144" s="81"/>
      <c r="AU144" s="81"/>
      <c r="AV144" s="81"/>
    </row>
    <row r="145" spans="28:48" x14ac:dyDescent="0.2">
      <c r="AB145" s="80">
        <v>59.82</v>
      </c>
      <c r="AN145" s="81"/>
      <c r="AO145" s="81"/>
      <c r="AP145" s="81"/>
      <c r="AQ145" s="81"/>
      <c r="AR145" s="81"/>
      <c r="AS145" s="81"/>
      <c r="AT145" s="81"/>
      <c r="AU145" s="81"/>
      <c r="AV145" s="81"/>
    </row>
    <row r="146" spans="28:48" x14ac:dyDescent="0.2">
      <c r="AB146" s="80">
        <v>61.08</v>
      </c>
      <c r="AN146" s="81"/>
      <c r="AO146" s="81"/>
      <c r="AP146" s="81"/>
      <c r="AQ146" s="81"/>
      <c r="AR146" s="81"/>
      <c r="AS146" s="81"/>
      <c r="AT146" s="81"/>
      <c r="AU146" s="81"/>
      <c r="AV146" s="81"/>
    </row>
    <row r="147" spans="28:48" x14ac:dyDescent="0.2">
      <c r="AB147" s="80">
        <v>62.35</v>
      </c>
      <c r="AN147" s="81"/>
      <c r="AO147" s="81"/>
      <c r="AP147" s="81"/>
      <c r="AQ147" s="81"/>
      <c r="AR147" s="81"/>
      <c r="AS147" s="81"/>
      <c r="AT147" s="81"/>
      <c r="AU147" s="81"/>
      <c r="AV147" s="81"/>
    </row>
    <row r="148" spans="28:48" x14ac:dyDescent="0.2">
      <c r="AB148" s="80">
        <v>63.62</v>
      </c>
      <c r="AN148" s="81"/>
      <c r="AO148" s="81"/>
      <c r="AP148" s="81"/>
      <c r="AQ148" s="81"/>
      <c r="AR148" s="81"/>
      <c r="AS148" s="81"/>
      <c r="AT148" s="81"/>
      <c r="AU148" s="81"/>
      <c r="AV148" s="81"/>
    </row>
    <row r="149" spans="28:48" x14ac:dyDescent="0.2">
      <c r="AB149" s="80">
        <v>64.89</v>
      </c>
      <c r="AN149" s="81"/>
      <c r="AO149" s="81"/>
      <c r="AP149" s="81"/>
      <c r="AQ149" s="81"/>
      <c r="AR149" s="81"/>
      <c r="AS149" s="81"/>
      <c r="AT149" s="81"/>
      <c r="AU149" s="81"/>
      <c r="AV149" s="81"/>
    </row>
    <row r="150" spans="28:48" x14ac:dyDescent="0.2">
      <c r="AB150" s="80">
        <v>66.16</v>
      </c>
      <c r="AN150" s="81"/>
      <c r="AO150" s="81"/>
      <c r="AP150" s="81"/>
      <c r="AQ150" s="81"/>
      <c r="AR150" s="81"/>
      <c r="AS150" s="81"/>
      <c r="AT150" s="81"/>
      <c r="AU150" s="81"/>
      <c r="AV150" s="81"/>
    </row>
    <row r="151" spans="28:48" x14ac:dyDescent="0.2">
      <c r="AB151" s="80">
        <v>67.42</v>
      </c>
      <c r="AN151" s="81"/>
      <c r="AO151" s="81"/>
      <c r="AP151" s="81"/>
      <c r="AQ151" s="81"/>
      <c r="AR151" s="81"/>
      <c r="AS151" s="81"/>
      <c r="AT151" s="81"/>
      <c r="AU151" s="81"/>
      <c r="AV151" s="81"/>
    </row>
    <row r="152" spans="28:48" x14ac:dyDescent="0.2">
      <c r="AB152" s="80">
        <v>68.66</v>
      </c>
      <c r="AN152" s="81"/>
      <c r="AO152" s="81"/>
      <c r="AP152" s="81"/>
      <c r="AQ152" s="81"/>
      <c r="AR152" s="81"/>
      <c r="AS152" s="81"/>
      <c r="AT152" s="81"/>
      <c r="AU152" s="81"/>
      <c r="AV152" s="81"/>
    </row>
    <row r="153" spans="28:48" x14ac:dyDescent="0.2">
      <c r="AB153" s="80">
        <v>69.89</v>
      </c>
      <c r="AN153" s="81"/>
      <c r="AO153" s="81"/>
      <c r="AP153" s="81"/>
      <c r="AQ153" s="81"/>
      <c r="AR153" s="81"/>
      <c r="AS153" s="81"/>
      <c r="AT153" s="81"/>
      <c r="AU153" s="81"/>
      <c r="AV153" s="81"/>
    </row>
    <row r="154" spans="28:48" x14ac:dyDescent="0.2">
      <c r="AB154" s="80">
        <v>71.069999999999993</v>
      </c>
      <c r="AN154" s="81"/>
      <c r="AO154" s="81"/>
      <c r="AP154" s="81"/>
      <c r="AQ154" s="81"/>
      <c r="AR154" s="81"/>
      <c r="AS154" s="81"/>
      <c r="AT154" s="81"/>
      <c r="AU154" s="81"/>
      <c r="AV154" s="81"/>
    </row>
    <row r="155" spans="28:48" x14ac:dyDescent="0.2">
      <c r="AB155" s="80">
        <v>72.2</v>
      </c>
      <c r="AN155" s="81"/>
      <c r="AO155" s="81"/>
      <c r="AP155" s="81"/>
      <c r="AQ155" s="81"/>
      <c r="AR155" s="81"/>
      <c r="AS155" s="81"/>
      <c r="AT155" s="81"/>
      <c r="AU155" s="81"/>
      <c r="AV155" s="81"/>
    </row>
    <row r="156" spans="28:48" x14ac:dyDescent="0.2">
      <c r="AB156" s="80">
        <v>73.290000000000006</v>
      </c>
      <c r="AN156" s="81"/>
      <c r="AO156" s="81"/>
      <c r="AP156" s="81"/>
      <c r="AQ156" s="81"/>
      <c r="AR156" s="81"/>
      <c r="AS156" s="81"/>
      <c r="AT156" s="81"/>
      <c r="AU156" s="81"/>
      <c r="AV156" s="81"/>
    </row>
    <row r="157" spans="28:48" x14ac:dyDescent="0.2">
      <c r="AB157" s="80">
        <v>74.34</v>
      </c>
      <c r="AN157" s="81"/>
      <c r="AO157" s="81"/>
      <c r="AP157" s="81"/>
      <c r="AQ157" s="81"/>
      <c r="AR157" s="81"/>
      <c r="AS157" s="81"/>
      <c r="AT157" s="81"/>
      <c r="AU157" s="81"/>
      <c r="AV157" s="81"/>
    </row>
    <row r="158" spans="28:48" x14ac:dyDescent="0.2">
      <c r="AB158" s="80">
        <v>75.36</v>
      </c>
      <c r="AN158" s="81"/>
      <c r="AO158" s="81"/>
      <c r="AP158" s="81"/>
      <c r="AQ158" s="81"/>
      <c r="AR158" s="81"/>
      <c r="AS158" s="81"/>
      <c r="AT158" s="81"/>
      <c r="AU158" s="81"/>
      <c r="AV158" s="81"/>
    </row>
    <row r="159" spans="28:48" x14ac:dyDescent="0.2">
      <c r="AB159" s="80">
        <v>76.36</v>
      </c>
      <c r="AN159" s="81"/>
      <c r="AO159" s="81"/>
      <c r="AP159" s="81"/>
      <c r="AQ159" s="81"/>
      <c r="AR159" s="81"/>
      <c r="AS159" s="81"/>
      <c r="AT159" s="81"/>
      <c r="AU159" s="81"/>
      <c r="AV159" s="81"/>
    </row>
    <row r="160" spans="28:48" x14ac:dyDescent="0.2">
      <c r="AB160" s="80">
        <v>77.34</v>
      </c>
      <c r="AN160" s="81"/>
      <c r="AO160" s="81"/>
      <c r="AP160" s="81"/>
      <c r="AQ160" s="81"/>
      <c r="AR160" s="81"/>
      <c r="AS160" s="81"/>
      <c r="AT160" s="81"/>
      <c r="AU160" s="81"/>
      <c r="AV160" s="81"/>
    </row>
    <row r="161" spans="28:48" x14ac:dyDescent="0.2">
      <c r="AB161" s="80">
        <v>78.3</v>
      </c>
      <c r="AN161" s="81"/>
      <c r="AO161" s="81"/>
      <c r="AP161" s="81"/>
      <c r="AQ161" s="81"/>
      <c r="AR161" s="81"/>
      <c r="AS161" s="81"/>
      <c r="AT161" s="81"/>
      <c r="AU161" s="81"/>
      <c r="AV161" s="81"/>
    </row>
    <row r="162" spans="28:48" x14ac:dyDescent="0.2">
      <c r="AB162" s="80">
        <v>79.260000000000005</v>
      </c>
      <c r="AN162" s="81"/>
      <c r="AO162" s="81"/>
      <c r="AP162" s="81"/>
      <c r="AQ162" s="81"/>
      <c r="AR162" s="81"/>
      <c r="AS162" s="81"/>
      <c r="AT162" s="81"/>
      <c r="AU162" s="81"/>
      <c r="AV162" s="81"/>
    </row>
    <row r="163" spans="28:48" x14ac:dyDescent="0.2">
      <c r="AB163" s="80">
        <v>80.19</v>
      </c>
      <c r="AN163" s="81"/>
      <c r="AO163" s="81"/>
      <c r="AP163" s="81"/>
      <c r="AQ163" s="81"/>
      <c r="AR163" s="81"/>
      <c r="AS163" s="81"/>
      <c r="AT163" s="81"/>
      <c r="AU163" s="81"/>
      <c r="AV163" s="81"/>
    </row>
    <row r="164" spans="28:48" x14ac:dyDescent="0.2">
      <c r="AB164" s="80">
        <v>81.13</v>
      </c>
      <c r="AN164" s="81"/>
      <c r="AO164" s="81"/>
      <c r="AP164" s="81"/>
      <c r="AQ164" s="81"/>
      <c r="AR164" s="81"/>
      <c r="AS164" s="81"/>
      <c r="AT164" s="81"/>
      <c r="AU164" s="81"/>
      <c r="AV164" s="81"/>
    </row>
    <row r="165" spans="28:48" x14ac:dyDescent="0.2">
      <c r="AB165" s="80">
        <v>82.07</v>
      </c>
      <c r="AN165" s="81"/>
      <c r="AO165" s="81"/>
      <c r="AP165" s="81"/>
      <c r="AQ165" s="81"/>
      <c r="AR165" s="81"/>
      <c r="AS165" s="81"/>
      <c r="AT165" s="81"/>
      <c r="AU165" s="81"/>
      <c r="AV165" s="81"/>
    </row>
    <row r="166" spans="28:48" x14ac:dyDescent="0.2">
      <c r="AB166" s="80">
        <v>83.01</v>
      </c>
      <c r="AN166" s="81"/>
      <c r="AO166" s="81"/>
      <c r="AP166" s="81"/>
      <c r="AQ166" s="81"/>
      <c r="AR166" s="81"/>
      <c r="AS166" s="81"/>
      <c r="AT166" s="81"/>
      <c r="AU166" s="81"/>
      <c r="AV166" s="81"/>
    </row>
    <row r="167" spans="28:48" x14ac:dyDescent="0.2">
      <c r="AB167" s="80">
        <v>83.95</v>
      </c>
      <c r="AN167" s="81"/>
      <c r="AO167" s="81"/>
      <c r="AP167" s="81"/>
      <c r="AQ167" s="81"/>
      <c r="AR167" s="81"/>
      <c r="AS167" s="81"/>
      <c r="AT167" s="81"/>
      <c r="AU167" s="81"/>
      <c r="AV167" s="81"/>
    </row>
    <row r="168" spans="28:48" x14ac:dyDescent="0.2">
      <c r="AB168" s="80">
        <v>84.89</v>
      </c>
      <c r="AN168" s="81"/>
      <c r="AO168" s="81"/>
      <c r="AP168" s="81"/>
      <c r="AQ168" s="81"/>
      <c r="AR168" s="81"/>
      <c r="AS168" s="81"/>
      <c r="AT168" s="81"/>
      <c r="AU168" s="81"/>
      <c r="AV168" s="81"/>
    </row>
    <row r="169" spans="28:48" x14ac:dyDescent="0.2">
      <c r="AB169" s="80">
        <v>85.82</v>
      </c>
      <c r="AN169" s="81"/>
      <c r="AO169" s="81"/>
      <c r="AP169" s="81"/>
      <c r="AQ169" s="81"/>
      <c r="AR169" s="81"/>
      <c r="AS169" s="81"/>
      <c r="AT169" s="81"/>
      <c r="AU169" s="81"/>
      <c r="AV169" s="81"/>
    </row>
    <row r="170" spans="28:48" x14ac:dyDescent="0.2">
      <c r="AB170" s="80">
        <v>86.74</v>
      </c>
      <c r="AN170" s="81"/>
      <c r="AO170" s="81"/>
      <c r="AP170" s="81"/>
      <c r="AQ170" s="81"/>
      <c r="AR170" s="81"/>
      <c r="AS170" s="81"/>
      <c r="AT170" s="81"/>
      <c r="AU170" s="81"/>
      <c r="AV170" s="81"/>
    </row>
    <row r="171" spans="28:48" x14ac:dyDescent="0.2">
      <c r="AB171" s="80">
        <v>87.65</v>
      </c>
      <c r="AN171" s="81"/>
      <c r="AO171" s="81"/>
      <c r="AP171" s="81"/>
      <c r="AQ171" s="81"/>
      <c r="AR171" s="81"/>
      <c r="AS171" s="81"/>
      <c r="AT171" s="81"/>
      <c r="AU171" s="81"/>
      <c r="AV171" s="81"/>
    </row>
    <row r="172" spans="28:48" x14ac:dyDescent="0.2">
      <c r="AB172" s="80">
        <v>88.55</v>
      </c>
      <c r="AN172" s="81"/>
      <c r="AO172" s="81"/>
      <c r="AP172" s="81"/>
      <c r="AQ172" s="81"/>
      <c r="AR172" s="81"/>
      <c r="AS172" s="81"/>
      <c r="AT172" s="81"/>
      <c r="AU172" s="81"/>
      <c r="AV172" s="81"/>
    </row>
    <row r="173" spans="28:48" x14ac:dyDescent="0.2">
      <c r="AB173" s="80">
        <v>89.45</v>
      </c>
      <c r="AN173" s="81"/>
      <c r="AO173" s="81"/>
      <c r="AP173" s="81"/>
      <c r="AQ173" s="81"/>
      <c r="AR173" s="81"/>
      <c r="AS173" s="81"/>
      <c r="AT173" s="81"/>
      <c r="AU173" s="81"/>
      <c r="AV173" s="81"/>
    </row>
    <row r="174" spans="28:48" x14ac:dyDescent="0.2">
      <c r="AB174" s="80">
        <v>90.31</v>
      </c>
      <c r="AN174" s="81"/>
      <c r="AO174" s="81"/>
      <c r="AP174" s="81"/>
      <c r="AQ174" s="81"/>
      <c r="AR174" s="81"/>
      <c r="AS174" s="81"/>
      <c r="AT174" s="81"/>
      <c r="AU174" s="81"/>
      <c r="AV174" s="81"/>
    </row>
    <row r="175" spans="28:48" x14ac:dyDescent="0.2">
      <c r="AB175" s="80">
        <v>91.15</v>
      </c>
      <c r="AN175" s="81"/>
      <c r="AO175" s="81"/>
      <c r="AP175" s="81"/>
      <c r="AQ175" s="81"/>
      <c r="AR175" s="81"/>
      <c r="AS175" s="81"/>
      <c r="AT175" s="81"/>
      <c r="AU175" s="81"/>
      <c r="AV175" s="81"/>
    </row>
    <row r="176" spans="28:48" x14ac:dyDescent="0.2">
      <c r="AB176" s="80">
        <v>91.95</v>
      </c>
      <c r="AN176" s="81"/>
      <c r="AO176" s="81"/>
      <c r="AP176" s="81"/>
      <c r="AQ176" s="81"/>
      <c r="AR176" s="81"/>
      <c r="AS176" s="81"/>
      <c r="AT176" s="81"/>
      <c r="AU176" s="81"/>
      <c r="AV176" s="81"/>
    </row>
    <row r="177" spans="28:48" x14ac:dyDescent="0.2">
      <c r="AB177" s="80">
        <v>92.71</v>
      </c>
      <c r="AN177" s="81"/>
      <c r="AO177" s="81"/>
      <c r="AP177" s="81"/>
      <c r="AQ177" s="81"/>
      <c r="AR177" s="81"/>
      <c r="AS177" s="81"/>
      <c r="AT177" s="81"/>
      <c r="AU177" s="81"/>
      <c r="AV177" s="81"/>
    </row>
    <row r="178" spans="28:48" x14ac:dyDescent="0.2">
      <c r="AB178" s="80">
        <v>93.44</v>
      </c>
      <c r="AN178" s="81"/>
      <c r="AO178" s="81"/>
      <c r="AP178" s="81"/>
      <c r="AQ178" s="81"/>
      <c r="AR178" s="81"/>
      <c r="AS178" s="81"/>
      <c r="AT178" s="81"/>
      <c r="AU178" s="81"/>
      <c r="AV178" s="81"/>
    </row>
    <row r="179" spans="28:48" x14ac:dyDescent="0.2">
      <c r="AB179" s="80">
        <v>94.12</v>
      </c>
      <c r="AN179" s="81"/>
      <c r="AO179" s="81"/>
      <c r="AP179" s="81"/>
      <c r="AQ179" s="81"/>
      <c r="AR179" s="81"/>
      <c r="AS179" s="81"/>
      <c r="AT179" s="81"/>
      <c r="AU179" s="81"/>
      <c r="AV179" s="81"/>
    </row>
    <row r="180" spans="28:48" x14ac:dyDescent="0.2">
      <c r="AB180" s="80">
        <v>94.77</v>
      </c>
      <c r="AN180" s="81"/>
      <c r="AO180" s="81"/>
      <c r="AP180" s="81"/>
      <c r="AQ180" s="81"/>
      <c r="AR180" s="81"/>
      <c r="AS180" s="81"/>
      <c r="AT180" s="81"/>
      <c r="AU180" s="81"/>
      <c r="AV180" s="81"/>
    </row>
    <row r="181" spans="28:48" x14ac:dyDescent="0.2">
      <c r="AB181" s="80">
        <v>95.37</v>
      </c>
      <c r="AN181" s="81"/>
      <c r="AO181" s="81"/>
      <c r="AP181" s="81"/>
      <c r="AQ181" s="81"/>
      <c r="AR181" s="81"/>
      <c r="AS181" s="81"/>
      <c r="AT181" s="81"/>
      <c r="AU181" s="81"/>
      <c r="AV181" s="81"/>
    </row>
    <row r="182" spans="28:48" x14ac:dyDescent="0.2">
      <c r="AB182" s="80">
        <v>95.94</v>
      </c>
      <c r="AN182" s="81"/>
      <c r="AO182" s="81"/>
      <c r="AP182" s="81"/>
      <c r="AQ182" s="81"/>
      <c r="AR182" s="81"/>
      <c r="AS182" s="81"/>
      <c r="AT182" s="81"/>
      <c r="AU182" s="81"/>
      <c r="AV182" s="81"/>
    </row>
    <row r="183" spans="28:48" x14ac:dyDescent="0.2">
      <c r="AB183" s="80">
        <v>96.46</v>
      </c>
      <c r="AN183" s="81"/>
      <c r="AO183" s="81"/>
      <c r="AP183" s="81"/>
      <c r="AQ183" s="81"/>
      <c r="AR183" s="81"/>
      <c r="AS183" s="81"/>
      <c r="AT183" s="81"/>
      <c r="AU183" s="81"/>
      <c r="AV183" s="81"/>
    </row>
    <row r="184" spans="28:48" x14ac:dyDescent="0.2">
      <c r="AB184" s="80">
        <v>96.94</v>
      </c>
      <c r="AN184" s="81"/>
      <c r="AO184" s="81"/>
      <c r="AP184" s="81"/>
      <c r="AQ184" s="81"/>
      <c r="AR184" s="81"/>
      <c r="AS184" s="81"/>
      <c r="AT184" s="81"/>
      <c r="AU184" s="81"/>
      <c r="AV184" s="81"/>
    </row>
    <row r="185" spans="28:48" x14ac:dyDescent="0.2">
      <c r="AB185" s="80">
        <v>97.38</v>
      </c>
      <c r="AN185" s="81"/>
      <c r="AO185" s="81"/>
      <c r="AP185" s="81"/>
      <c r="AQ185" s="81"/>
      <c r="AR185" s="81"/>
      <c r="AS185" s="81"/>
      <c r="AT185" s="81"/>
      <c r="AU185" s="81"/>
      <c r="AV185" s="81"/>
    </row>
    <row r="186" spans="28:48" x14ac:dyDescent="0.2">
      <c r="AB186" s="80">
        <v>97.78</v>
      </c>
      <c r="AN186" s="81"/>
      <c r="AO186" s="81"/>
      <c r="AP186" s="81"/>
      <c r="AQ186" s="81"/>
      <c r="AR186" s="81"/>
      <c r="AS186" s="81"/>
      <c r="AT186" s="81"/>
      <c r="AU186" s="81"/>
      <c r="AV186" s="81"/>
    </row>
    <row r="187" spans="28:48" x14ac:dyDescent="0.2">
      <c r="AB187" s="80">
        <v>98.12</v>
      </c>
      <c r="AN187" s="81"/>
      <c r="AO187" s="81"/>
      <c r="AP187" s="81"/>
      <c r="AQ187" s="81"/>
      <c r="AR187" s="81"/>
      <c r="AS187" s="81"/>
      <c r="AT187" s="81"/>
      <c r="AU187" s="81"/>
      <c r="AV187" s="81"/>
    </row>
    <row r="188" spans="28:48" x14ac:dyDescent="0.2">
      <c r="AB188" s="80">
        <v>98.4</v>
      </c>
      <c r="AN188" s="81"/>
      <c r="AO188" s="81"/>
      <c r="AP188" s="81"/>
      <c r="AQ188" s="81"/>
      <c r="AR188" s="81"/>
      <c r="AS188" s="81"/>
      <c r="AT188" s="81"/>
      <c r="AU188" s="81"/>
      <c r="AV188" s="81"/>
    </row>
    <row r="189" spans="28:48" x14ac:dyDescent="0.2">
      <c r="AB189" s="80">
        <v>95.02</v>
      </c>
      <c r="AN189" s="81"/>
      <c r="AO189" s="81"/>
      <c r="AP189" s="81"/>
      <c r="AQ189" s="81"/>
      <c r="AR189" s="81"/>
      <c r="AS189" s="81"/>
      <c r="AT189" s="81"/>
      <c r="AU189" s="81"/>
      <c r="AV189" s="81"/>
    </row>
    <row r="190" spans="28:48" x14ac:dyDescent="0.2">
      <c r="AB190" s="80">
        <v>95.24</v>
      </c>
      <c r="AN190" s="81"/>
      <c r="AO190" s="81"/>
      <c r="AP190" s="81"/>
      <c r="AQ190" s="81"/>
      <c r="AR190" s="81"/>
      <c r="AS190" s="81"/>
      <c r="AT190" s="81"/>
      <c r="AU190" s="81"/>
      <c r="AV190" s="81"/>
    </row>
    <row r="191" spans="28:48" x14ac:dyDescent="0.2">
      <c r="AB191" s="80">
        <v>95.42</v>
      </c>
      <c r="AN191" s="81"/>
      <c r="AO191" s="81"/>
      <c r="AP191" s="81"/>
      <c r="AQ191" s="81"/>
      <c r="AR191" s="81"/>
      <c r="AS191" s="81"/>
      <c r="AT191" s="81"/>
      <c r="AU191" s="81"/>
      <c r="AV191" s="81"/>
    </row>
    <row r="192" spans="28:48" x14ac:dyDescent="0.2">
      <c r="AB192" s="80">
        <v>95.55</v>
      </c>
      <c r="AN192" s="81"/>
      <c r="AO192" s="81"/>
      <c r="AP192" s="81"/>
      <c r="AQ192" s="81"/>
      <c r="AR192" s="81"/>
      <c r="AS192" s="81"/>
      <c r="AT192" s="81"/>
      <c r="AU192" s="81"/>
      <c r="AV192" s="81"/>
    </row>
    <row r="193" spans="28:48" x14ac:dyDescent="0.2">
      <c r="AB193" s="80">
        <v>95.64</v>
      </c>
      <c r="AN193" s="81"/>
      <c r="AO193" s="81"/>
      <c r="AP193" s="81"/>
      <c r="AQ193" s="81"/>
      <c r="AR193" s="81"/>
      <c r="AS193" s="81"/>
      <c r="AT193" s="81"/>
      <c r="AU193" s="81"/>
      <c r="AV193" s="81"/>
    </row>
    <row r="194" spans="28:48" x14ac:dyDescent="0.2">
      <c r="AB194" s="80">
        <v>95.71</v>
      </c>
      <c r="AN194" s="81"/>
      <c r="AO194" s="81"/>
      <c r="AP194" s="81"/>
      <c r="AQ194" s="81"/>
      <c r="AR194" s="81"/>
      <c r="AS194" s="81"/>
      <c r="AT194" s="81"/>
      <c r="AU194" s="81"/>
      <c r="AV194" s="81"/>
    </row>
    <row r="195" spans="28:48" x14ac:dyDescent="0.2">
      <c r="AB195" s="80">
        <v>95.77</v>
      </c>
      <c r="AN195" s="81"/>
      <c r="AO195" s="81"/>
      <c r="AP195" s="81"/>
      <c r="AQ195" s="81"/>
      <c r="AR195" s="81"/>
      <c r="AS195" s="81"/>
      <c r="AT195" s="81"/>
      <c r="AU195" s="81"/>
      <c r="AV195" s="81"/>
    </row>
    <row r="196" spans="28:48" x14ac:dyDescent="0.2">
      <c r="AB196" s="80">
        <v>95.81</v>
      </c>
      <c r="AN196" s="81"/>
      <c r="AO196" s="81"/>
      <c r="AP196" s="81"/>
      <c r="AQ196" s="81"/>
      <c r="AR196" s="81"/>
      <c r="AS196" s="81"/>
      <c r="AT196" s="81"/>
      <c r="AU196" s="81"/>
      <c r="AV196" s="81"/>
    </row>
    <row r="197" spans="28:48" x14ac:dyDescent="0.2">
      <c r="AB197" s="80">
        <v>95.83</v>
      </c>
      <c r="AN197" s="81"/>
      <c r="AO197" s="81"/>
      <c r="AP197" s="81"/>
      <c r="AQ197" s="81"/>
      <c r="AR197" s="81"/>
      <c r="AS197" s="81"/>
      <c r="AT197" s="81"/>
      <c r="AU197" s="81"/>
      <c r="AV197" s="81"/>
    </row>
    <row r="198" spans="28:48" x14ac:dyDescent="0.2">
      <c r="AB198" s="80">
        <v>95.04</v>
      </c>
      <c r="AN198" s="81"/>
      <c r="AO198" s="81"/>
      <c r="AP198" s="81"/>
      <c r="AQ198" s="81"/>
      <c r="AR198" s="81"/>
      <c r="AS198" s="81"/>
      <c r="AT198" s="81"/>
      <c r="AU198" s="81"/>
      <c r="AV198" s="81"/>
    </row>
    <row r="199" spans="28:48" x14ac:dyDescent="0.2">
      <c r="AB199" s="80">
        <v>94.24</v>
      </c>
      <c r="AN199" s="81"/>
      <c r="AO199" s="81"/>
      <c r="AP199" s="81"/>
      <c r="AQ199" s="81"/>
      <c r="AR199" s="81"/>
      <c r="AS199" s="81"/>
      <c r="AT199" s="81"/>
      <c r="AU199" s="81"/>
      <c r="AV199" s="81"/>
    </row>
    <row r="200" spans="28:48" x14ac:dyDescent="0.2">
      <c r="AB200" s="80">
        <v>93.45</v>
      </c>
      <c r="AN200" s="81"/>
      <c r="AO200" s="81"/>
      <c r="AP200" s="81"/>
      <c r="AQ200" s="81"/>
      <c r="AR200" s="81"/>
      <c r="AS200" s="81"/>
      <c r="AT200" s="81"/>
      <c r="AU200" s="81"/>
      <c r="AV200" s="81"/>
    </row>
    <row r="201" spans="28:48" x14ac:dyDescent="0.2">
      <c r="AB201" s="80">
        <v>92.65</v>
      </c>
      <c r="AN201" s="81"/>
      <c r="AO201" s="81"/>
      <c r="AP201" s="81"/>
      <c r="AQ201" s="81"/>
      <c r="AR201" s="81"/>
      <c r="AS201" s="81"/>
      <c r="AT201" s="81"/>
      <c r="AU201" s="81"/>
      <c r="AV201" s="81"/>
    </row>
    <row r="202" spans="28:48" x14ac:dyDescent="0.2">
      <c r="AB202" s="80">
        <v>91.86</v>
      </c>
      <c r="AN202" s="81"/>
      <c r="AO202" s="81"/>
      <c r="AP202" s="81"/>
      <c r="AQ202" s="81"/>
      <c r="AR202" s="81"/>
      <c r="AS202" s="81"/>
      <c r="AT202" s="81"/>
      <c r="AU202" s="81"/>
      <c r="AV202" s="81"/>
    </row>
    <row r="203" spans="28:48" x14ac:dyDescent="0.2">
      <c r="AB203" s="80">
        <v>89.42</v>
      </c>
      <c r="AN203" s="81"/>
      <c r="AO203" s="81"/>
      <c r="AP203" s="81"/>
      <c r="AQ203" s="81"/>
      <c r="AR203" s="81"/>
      <c r="AS203" s="81"/>
      <c r="AT203" s="81"/>
      <c r="AU203" s="81"/>
      <c r="AV203" s="81"/>
    </row>
    <row r="204" spans="28:48" x14ac:dyDescent="0.2">
      <c r="AB204" s="80">
        <v>87.08</v>
      </c>
      <c r="AN204" s="81"/>
      <c r="AO204" s="81"/>
      <c r="AP204" s="81"/>
      <c r="AQ204" s="81"/>
      <c r="AR204" s="81"/>
      <c r="AS204" s="81"/>
      <c r="AT204" s="81"/>
      <c r="AU204" s="81"/>
      <c r="AV204" s="81"/>
    </row>
    <row r="205" spans="28:48" x14ac:dyDescent="0.2">
      <c r="AB205" s="80">
        <v>84.84</v>
      </c>
      <c r="AN205" s="81"/>
      <c r="AO205" s="81"/>
      <c r="AP205" s="81"/>
      <c r="AQ205" s="81"/>
      <c r="AR205" s="81"/>
      <c r="AS205" s="81"/>
      <c r="AT205" s="81"/>
      <c r="AU205" s="81"/>
      <c r="AV205" s="81"/>
    </row>
    <row r="206" spans="28:48" x14ac:dyDescent="0.2">
      <c r="AB206" s="80">
        <v>82.68</v>
      </c>
      <c r="AN206" s="81"/>
      <c r="AO206" s="81"/>
      <c r="AP206" s="81"/>
      <c r="AQ206" s="81"/>
      <c r="AR206" s="81"/>
      <c r="AS206" s="81"/>
      <c r="AT206" s="81"/>
      <c r="AU206" s="81"/>
      <c r="AV206" s="81"/>
    </row>
    <row r="207" spans="28:48" x14ac:dyDescent="0.2">
      <c r="AB207" s="80">
        <v>80.63</v>
      </c>
      <c r="AN207" s="81"/>
      <c r="AO207" s="81"/>
      <c r="AP207" s="81"/>
      <c r="AQ207" s="81"/>
      <c r="AR207" s="81"/>
      <c r="AS207" s="81"/>
      <c r="AT207" s="81"/>
      <c r="AU207" s="81"/>
      <c r="AV207" s="81"/>
    </row>
    <row r="208" spans="28:48" x14ac:dyDescent="0.2">
      <c r="AB208" s="80">
        <v>77.69</v>
      </c>
      <c r="AN208" s="81"/>
      <c r="AO208" s="81"/>
      <c r="AP208" s="81"/>
      <c r="AQ208" s="81"/>
      <c r="AR208" s="81"/>
      <c r="AS208" s="81"/>
      <c r="AT208" s="81"/>
      <c r="AU208" s="81"/>
      <c r="AV208" s="81"/>
    </row>
    <row r="209" spans="28:48" x14ac:dyDescent="0.2">
      <c r="AB209" s="80">
        <v>74.75</v>
      </c>
      <c r="AN209" s="81"/>
      <c r="AO209" s="81"/>
      <c r="AP209" s="81"/>
      <c r="AQ209" s="81"/>
      <c r="AR209" s="81"/>
      <c r="AS209" s="81"/>
      <c r="AT209" s="81"/>
      <c r="AU209" s="81"/>
      <c r="AV209" s="81"/>
    </row>
    <row r="210" spans="28:48" x14ac:dyDescent="0.2">
      <c r="AB210" s="80">
        <v>71.81</v>
      </c>
      <c r="AN210" s="81"/>
      <c r="AO210" s="81"/>
      <c r="AP210" s="81"/>
      <c r="AQ210" s="81"/>
      <c r="AR210" s="81"/>
      <c r="AS210" s="81"/>
      <c r="AT210" s="81"/>
      <c r="AU210" s="81"/>
      <c r="AV210" s="81"/>
    </row>
    <row r="211" spans="28:48" x14ac:dyDescent="0.2">
      <c r="AB211" s="80">
        <v>68.87</v>
      </c>
      <c r="AN211" s="81"/>
      <c r="AO211" s="81"/>
      <c r="AP211" s="81"/>
      <c r="AQ211" s="81"/>
      <c r="AR211" s="81"/>
      <c r="AS211" s="81"/>
      <c r="AT211" s="81"/>
      <c r="AU211" s="81"/>
      <c r="AV211" s="81"/>
    </row>
    <row r="212" spans="28:48" x14ac:dyDescent="0.2">
      <c r="AB212" s="80">
        <v>65.930000000000007</v>
      </c>
      <c r="AN212" s="81"/>
      <c r="AO212" s="81"/>
      <c r="AP212" s="81"/>
      <c r="AQ212" s="81"/>
      <c r="AR212" s="81"/>
      <c r="AS212" s="81"/>
      <c r="AT212" s="81"/>
      <c r="AU212" s="81"/>
      <c r="AV212" s="81"/>
    </row>
    <row r="213" spans="28:48" x14ac:dyDescent="0.2">
      <c r="AB213" s="80">
        <v>63.21</v>
      </c>
      <c r="AN213" s="81"/>
      <c r="AO213" s="81"/>
      <c r="AP213" s="81"/>
      <c r="AQ213" s="81"/>
      <c r="AR213" s="81"/>
      <c r="AS213" s="81"/>
      <c r="AT213" s="81"/>
      <c r="AU213" s="81"/>
      <c r="AV213" s="81"/>
    </row>
    <row r="214" spans="28:48" x14ac:dyDescent="0.2">
      <c r="AB214" s="80">
        <v>60.5</v>
      </c>
      <c r="AN214" s="81"/>
      <c r="AO214" s="81"/>
      <c r="AP214" s="81"/>
      <c r="AQ214" s="81"/>
      <c r="AR214" s="81"/>
      <c r="AS214" s="81"/>
      <c r="AT214" s="81"/>
      <c r="AU214" s="81"/>
      <c r="AV214" s="81"/>
    </row>
    <row r="215" spans="28:48" x14ac:dyDescent="0.2">
      <c r="AB215" s="80">
        <v>57.79</v>
      </c>
      <c r="AN215" s="81"/>
      <c r="AO215" s="81"/>
      <c r="AP215" s="81"/>
      <c r="AQ215" s="81"/>
      <c r="AR215" s="81"/>
      <c r="AS215" s="81"/>
      <c r="AT215" s="81"/>
      <c r="AU215" s="81"/>
      <c r="AV215" s="81"/>
    </row>
    <row r="216" spans="28:48" x14ac:dyDescent="0.2">
      <c r="AB216" s="80">
        <v>55.07</v>
      </c>
      <c r="AN216" s="81"/>
      <c r="AO216" s="81"/>
      <c r="AP216" s="81"/>
      <c r="AQ216" s="81"/>
      <c r="AR216" s="81"/>
      <c r="AS216" s="81"/>
      <c r="AT216" s="81"/>
      <c r="AU216" s="81"/>
      <c r="AV216" s="81"/>
    </row>
    <row r="217" spans="28:48" x14ac:dyDescent="0.2">
      <c r="AB217" s="80">
        <v>52.36</v>
      </c>
      <c r="AN217" s="81"/>
      <c r="AO217" s="81"/>
      <c r="AP217" s="81"/>
      <c r="AQ217" s="81"/>
      <c r="AR217" s="81"/>
      <c r="AS217" s="81"/>
      <c r="AT217" s="81"/>
      <c r="AU217" s="81"/>
      <c r="AV217" s="81"/>
    </row>
    <row r="218" spans="28:48" x14ac:dyDescent="0.2">
      <c r="AB218" s="80">
        <v>49.99</v>
      </c>
      <c r="AN218" s="81"/>
      <c r="AO218" s="81"/>
      <c r="AP218" s="81"/>
      <c r="AQ218" s="81"/>
      <c r="AR218" s="81"/>
      <c r="AS218" s="81"/>
      <c r="AT218" s="81"/>
      <c r="AU218" s="81"/>
      <c r="AV218" s="81"/>
    </row>
    <row r="219" spans="28:48" x14ac:dyDescent="0.2">
      <c r="AB219" s="80">
        <v>47.63</v>
      </c>
      <c r="AN219" s="81"/>
      <c r="AO219" s="81"/>
      <c r="AP219" s="81"/>
      <c r="AQ219" s="81"/>
      <c r="AR219" s="81"/>
      <c r="AS219" s="81"/>
      <c r="AT219" s="81"/>
      <c r="AU219" s="81"/>
      <c r="AV219" s="81"/>
    </row>
    <row r="220" spans="28:48" x14ac:dyDescent="0.2">
      <c r="AB220" s="80">
        <v>45.26</v>
      </c>
      <c r="AN220" s="81"/>
      <c r="AO220" s="81"/>
      <c r="AP220" s="81"/>
      <c r="AQ220" s="81"/>
      <c r="AR220" s="81"/>
      <c r="AS220" s="81"/>
      <c r="AT220" s="81"/>
      <c r="AU220" s="81"/>
      <c r="AV220" s="81"/>
    </row>
    <row r="221" spans="28:48" x14ac:dyDescent="0.2">
      <c r="AB221" s="80">
        <v>42.89</v>
      </c>
      <c r="AN221" s="81"/>
      <c r="AO221" s="81"/>
      <c r="AP221" s="81"/>
      <c r="AQ221" s="81"/>
      <c r="AR221" s="81"/>
      <c r="AS221" s="81"/>
      <c r="AT221" s="81"/>
      <c r="AU221" s="81"/>
      <c r="AV221" s="81"/>
    </row>
    <row r="222" spans="28:48" x14ac:dyDescent="0.2">
      <c r="AB222" s="80">
        <v>40.53</v>
      </c>
      <c r="AN222" s="81"/>
      <c r="AO222" s="81"/>
      <c r="AP222" s="81"/>
      <c r="AQ222" s="81"/>
      <c r="AR222" s="81"/>
      <c r="AS222" s="81"/>
      <c r="AT222" s="81"/>
      <c r="AU222" s="81"/>
      <c r="AV222" s="81"/>
    </row>
    <row r="223" spans="28:48" x14ac:dyDescent="0.2">
      <c r="AB223" s="80">
        <v>38.159999999999997</v>
      </c>
      <c r="AN223" s="81"/>
      <c r="AO223" s="81"/>
      <c r="AP223" s="81"/>
      <c r="AQ223" s="81"/>
      <c r="AR223" s="81"/>
      <c r="AS223" s="81"/>
      <c r="AT223" s="81"/>
      <c r="AU223" s="81"/>
      <c r="AV223" s="81"/>
    </row>
    <row r="224" spans="28:48" x14ac:dyDescent="0.2">
      <c r="AB224" s="80">
        <v>35.799999999999997</v>
      </c>
      <c r="AN224" s="81"/>
      <c r="AO224" s="81"/>
      <c r="AP224" s="81"/>
      <c r="AQ224" s="81"/>
      <c r="AR224" s="81"/>
      <c r="AS224" s="81"/>
      <c r="AT224" s="81"/>
      <c r="AU224" s="81"/>
      <c r="AV224" s="81"/>
    </row>
    <row r="225" spans="28:48" x14ac:dyDescent="0.2">
      <c r="AB225" s="80">
        <v>33.43</v>
      </c>
      <c r="AN225" s="81"/>
      <c r="AO225" s="81"/>
      <c r="AP225" s="81"/>
      <c r="AQ225" s="81"/>
      <c r="AR225" s="81"/>
      <c r="AS225" s="81"/>
      <c r="AT225" s="81"/>
      <c r="AU225" s="81"/>
      <c r="AV225" s="81"/>
    </row>
    <row r="226" spans="28:48" x14ac:dyDescent="0.2">
      <c r="AB226" s="80">
        <v>31.07</v>
      </c>
      <c r="AN226" s="81"/>
      <c r="AO226" s="81"/>
      <c r="AP226" s="81"/>
      <c r="AQ226" s="81"/>
      <c r="AR226" s="81"/>
      <c r="AS226" s="81"/>
      <c r="AT226" s="81"/>
      <c r="AU226" s="81"/>
      <c r="AV226" s="81"/>
    </row>
    <row r="227" spans="28:48" x14ac:dyDescent="0.2">
      <c r="AB227" s="80">
        <v>28.7</v>
      </c>
      <c r="AN227" s="81"/>
      <c r="AO227" s="81"/>
      <c r="AP227" s="81"/>
      <c r="AQ227" s="81"/>
      <c r="AR227" s="81"/>
      <c r="AS227" s="81"/>
      <c r="AT227" s="81"/>
      <c r="AU227" s="81"/>
      <c r="AV227" s="81"/>
    </row>
    <row r="228" spans="28:48" x14ac:dyDescent="0.2">
      <c r="AB228" s="80">
        <v>28.7</v>
      </c>
      <c r="AN228" s="81"/>
      <c r="AO228" s="81"/>
      <c r="AP228" s="81"/>
      <c r="AQ228" s="81"/>
      <c r="AR228" s="81"/>
      <c r="AS228" s="81"/>
      <c r="AT228" s="81"/>
      <c r="AU228" s="81"/>
      <c r="AV228" s="81"/>
    </row>
    <row r="229" spans="28:48" x14ac:dyDescent="0.2">
      <c r="AB229" s="80">
        <v>28.7</v>
      </c>
      <c r="AN229" s="81"/>
      <c r="AO229" s="81"/>
      <c r="AP229" s="81"/>
      <c r="AQ229" s="81"/>
      <c r="AR229" s="81"/>
      <c r="AS229" s="81"/>
      <c r="AT229" s="81"/>
      <c r="AU229" s="81"/>
      <c r="AV229" s="81"/>
    </row>
    <row r="230" spans="28:48" x14ac:dyDescent="0.2">
      <c r="AB230" s="80">
        <v>28.7</v>
      </c>
      <c r="AN230" s="81"/>
      <c r="AO230" s="81"/>
      <c r="AP230" s="81"/>
      <c r="AQ230" s="81"/>
      <c r="AR230" s="81"/>
      <c r="AS230" s="81"/>
      <c r="AT230" s="81"/>
      <c r="AU230" s="81"/>
      <c r="AV230" s="81"/>
    </row>
    <row r="231" spans="28:48" x14ac:dyDescent="0.2">
      <c r="AB231" s="80">
        <v>28.7</v>
      </c>
      <c r="AN231" s="81"/>
      <c r="AO231" s="81"/>
      <c r="AP231" s="81"/>
      <c r="AQ231" s="81"/>
      <c r="AR231" s="81"/>
      <c r="AS231" s="81"/>
      <c r="AT231" s="81"/>
      <c r="AU231" s="81"/>
      <c r="AV231" s="81"/>
    </row>
    <row r="232" spans="28:48" x14ac:dyDescent="0.2">
      <c r="AB232" s="80">
        <v>28.7</v>
      </c>
      <c r="AN232" s="81"/>
      <c r="AO232" s="81"/>
      <c r="AP232" s="81"/>
      <c r="AQ232" s="81"/>
      <c r="AR232" s="81"/>
      <c r="AS232" s="81"/>
      <c r="AT232" s="81"/>
      <c r="AU232" s="81"/>
      <c r="AV232" s="81"/>
    </row>
    <row r="233" spans="28:48" x14ac:dyDescent="0.2">
      <c r="AB233" s="80">
        <v>28.7</v>
      </c>
      <c r="AN233" s="81"/>
      <c r="AO233" s="81"/>
      <c r="AP233" s="81"/>
      <c r="AQ233" s="81"/>
      <c r="AR233" s="81"/>
      <c r="AS233" s="81"/>
      <c r="AT233" s="81"/>
      <c r="AU233" s="81"/>
      <c r="AV233" s="81"/>
    </row>
    <row r="234" spans="28:48" x14ac:dyDescent="0.2">
      <c r="AB234" s="80">
        <v>28.7</v>
      </c>
      <c r="AN234" s="81"/>
      <c r="AO234" s="81"/>
      <c r="AP234" s="81"/>
      <c r="AQ234" s="81"/>
      <c r="AR234" s="81"/>
      <c r="AS234" s="81"/>
      <c r="AT234" s="81"/>
      <c r="AU234" s="81"/>
      <c r="AV234" s="81"/>
    </row>
    <row r="235" spans="28:48" x14ac:dyDescent="0.2">
      <c r="AB235" s="80">
        <v>28.7</v>
      </c>
      <c r="AN235" s="81"/>
      <c r="AO235" s="81"/>
      <c r="AP235" s="81"/>
      <c r="AQ235" s="81"/>
      <c r="AR235" s="81"/>
      <c r="AS235" s="81"/>
      <c r="AT235" s="81"/>
      <c r="AU235" s="81"/>
      <c r="AV235" s="81"/>
    </row>
    <row r="236" spans="28:48" x14ac:dyDescent="0.2">
      <c r="AB236" s="80">
        <v>28.7</v>
      </c>
      <c r="AN236" s="81"/>
      <c r="AO236" s="81"/>
      <c r="AP236" s="81"/>
      <c r="AQ236" s="81"/>
      <c r="AR236" s="81"/>
      <c r="AS236" s="81"/>
      <c r="AT236" s="81"/>
      <c r="AU236" s="81"/>
      <c r="AV236" s="81"/>
    </row>
    <row r="237" spans="28:48" x14ac:dyDescent="0.2">
      <c r="AB237" s="80">
        <v>28.7</v>
      </c>
      <c r="AN237" s="81"/>
      <c r="AO237" s="81"/>
      <c r="AP237" s="81"/>
      <c r="AQ237" s="81"/>
      <c r="AR237" s="81"/>
      <c r="AS237" s="81"/>
      <c r="AT237" s="81"/>
      <c r="AU237" s="81"/>
      <c r="AV237" s="81"/>
    </row>
    <row r="238" spans="28:48" x14ac:dyDescent="0.2">
      <c r="AB238" s="80">
        <v>28.7</v>
      </c>
      <c r="AN238" s="81"/>
      <c r="AO238" s="81"/>
      <c r="AP238" s="81"/>
      <c r="AQ238" s="81"/>
      <c r="AR238" s="81"/>
      <c r="AS238" s="81"/>
      <c r="AT238" s="81"/>
      <c r="AU238" s="81"/>
      <c r="AV238" s="81"/>
    </row>
    <row r="239" spans="28:48" x14ac:dyDescent="0.2">
      <c r="AB239" s="80">
        <v>28.7</v>
      </c>
      <c r="AN239" s="81"/>
      <c r="AO239" s="81"/>
      <c r="AP239" s="81"/>
      <c r="AQ239" s="81"/>
      <c r="AR239" s="81"/>
      <c r="AS239" s="81"/>
      <c r="AT239" s="81"/>
      <c r="AU239" s="81"/>
      <c r="AV239" s="81"/>
    </row>
    <row r="240" spans="28:48" x14ac:dyDescent="0.2">
      <c r="AB240" s="80">
        <v>28.7</v>
      </c>
      <c r="AN240" s="81"/>
      <c r="AO240" s="81"/>
      <c r="AP240" s="81"/>
      <c r="AQ240" s="81"/>
      <c r="AR240" s="81"/>
      <c r="AS240" s="81"/>
      <c r="AT240" s="81"/>
      <c r="AU240" s="81"/>
      <c r="AV240" s="81"/>
    </row>
    <row r="241" spans="28:48" x14ac:dyDescent="0.2">
      <c r="AB241" s="80">
        <v>28.7</v>
      </c>
      <c r="AN241" s="81"/>
      <c r="AO241" s="81"/>
      <c r="AP241" s="81"/>
      <c r="AQ241" s="81"/>
      <c r="AR241" s="81"/>
      <c r="AS241" s="81"/>
      <c r="AT241" s="81"/>
      <c r="AU241" s="81"/>
      <c r="AV241" s="81"/>
    </row>
    <row r="242" spans="28:48" x14ac:dyDescent="0.2">
      <c r="AB242" s="80">
        <v>28.7</v>
      </c>
      <c r="AN242" s="81"/>
      <c r="AO242" s="81"/>
      <c r="AP242" s="81"/>
      <c r="AQ242" s="81"/>
      <c r="AR242" s="81"/>
      <c r="AS242" s="81"/>
      <c r="AT242" s="81"/>
      <c r="AU242" s="81"/>
      <c r="AV242" s="81"/>
    </row>
    <row r="243" spans="28:48" x14ac:dyDescent="0.2">
      <c r="AB243" s="80">
        <v>28.7</v>
      </c>
      <c r="AN243" s="81"/>
      <c r="AO243" s="81"/>
      <c r="AP243" s="81"/>
      <c r="AQ243" s="81"/>
      <c r="AR243" s="81"/>
      <c r="AS243" s="81"/>
      <c r="AT243" s="81"/>
      <c r="AU243" s="81"/>
      <c r="AV243" s="81"/>
    </row>
    <row r="244" spans="28:48" x14ac:dyDescent="0.2">
      <c r="AB244" s="80">
        <v>28.7</v>
      </c>
      <c r="AN244" s="81"/>
      <c r="AO244" s="81"/>
      <c r="AP244" s="81"/>
      <c r="AQ244" s="81"/>
      <c r="AR244" s="81"/>
      <c r="AS244" s="81"/>
      <c r="AT244" s="81"/>
      <c r="AU244" s="81"/>
      <c r="AV244" s="8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BD126"/>
  <sheetViews>
    <sheetView workbookViewId="0">
      <pane xSplit="1" ySplit="2" topLeftCell="L3" activePane="bottomRight" state="frozen"/>
      <selection pane="topRight" activeCell="B1" sqref="B1"/>
      <selection pane="bottomLeft" activeCell="A4" sqref="A4"/>
      <selection pane="bottomRight" activeCell="AD1" sqref="AD1"/>
    </sheetView>
  </sheetViews>
  <sheetFormatPr baseColWidth="10" defaultRowHeight="12.75" x14ac:dyDescent="0.2"/>
  <cols>
    <col min="1" max="1" width="5.5703125" style="1" bestFit="1" customWidth="1"/>
    <col min="2" max="29" width="11.42578125" style="1"/>
    <col min="30" max="41" width="11.42578125" style="26"/>
    <col min="42" max="53" width="11.42578125" style="26" hidden="1" customWidth="1"/>
    <col min="54" max="55" width="11.42578125" style="26"/>
  </cols>
  <sheetData>
    <row r="1" spans="1:56" ht="63.75" x14ac:dyDescent="0.2">
      <c r="A1" s="11" t="s">
        <v>199</v>
      </c>
      <c r="B1" s="31" t="s">
        <v>0</v>
      </c>
      <c r="C1" s="32" t="s">
        <v>8</v>
      </c>
      <c r="D1" s="31" t="s">
        <v>3</v>
      </c>
      <c r="E1" s="30" t="s">
        <v>202</v>
      </c>
      <c r="F1" s="30" t="s">
        <v>203</v>
      </c>
      <c r="G1" s="30" t="s">
        <v>204</v>
      </c>
      <c r="H1" s="30" t="s">
        <v>205</v>
      </c>
      <c r="I1" s="30" t="s">
        <v>206</v>
      </c>
      <c r="J1" s="30" t="s">
        <v>207</v>
      </c>
      <c r="K1" s="30" t="s">
        <v>208</v>
      </c>
      <c r="L1" s="30" t="s">
        <v>209</v>
      </c>
      <c r="M1" s="30" t="s">
        <v>210</v>
      </c>
      <c r="N1" s="30" t="s">
        <v>48</v>
      </c>
      <c r="O1" s="30" t="s">
        <v>47</v>
      </c>
      <c r="P1" s="30" t="s">
        <v>50</v>
      </c>
      <c r="Q1" s="30" t="s">
        <v>51</v>
      </c>
      <c r="R1" s="30" t="s">
        <v>52</v>
      </c>
      <c r="S1" s="30" t="s">
        <v>170</v>
      </c>
      <c r="T1" s="30" t="s">
        <v>53</v>
      </c>
      <c r="U1" s="30" t="s">
        <v>54</v>
      </c>
      <c r="V1" s="30" t="s">
        <v>55</v>
      </c>
      <c r="W1" s="30" t="s">
        <v>56</v>
      </c>
      <c r="X1" s="30" t="s">
        <v>57</v>
      </c>
      <c r="Y1" s="30" t="s">
        <v>58</v>
      </c>
      <c r="Z1" s="30" t="s">
        <v>59</v>
      </c>
      <c r="AA1" s="30" t="s">
        <v>60</v>
      </c>
      <c r="AB1" s="30" t="s">
        <v>248</v>
      </c>
      <c r="AC1" s="30" t="s">
        <v>61</v>
      </c>
      <c r="AD1" s="37" t="s">
        <v>181</v>
      </c>
      <c r="AE1" s="37" t="s">
        <v>182</v>
      </c>
      <c r="AF1" s="30" t="s">
        <v>183</v>
      </c>
      <c r="AG1" s="30" t="s">
        <v>184</v>
      </c>
      <c r="AH1" s="30" t="s">
        <v>226</v>
      </c>
      <c r="AI1" s="30" t="s">
        <v>226</v>
      </c>
      <c r="AJ1" s="30" t="s">
        <v>185</v>
      </c>
      <c r="AK1" s="30" t="s">
        <v>186</v>
      </c>
      <c r="AL1" s="30" t="s">
        <v>187</v>
      </c>
      <c r="AM1" s="30" t="s">
        <v>188</v>
      </c>
      <c r="AN1" s="30" t="s">
        <v>159</v>
      </c>
      <c r="AO1" s="30" t="s">
        <v>160</v>
      </c>
      <c r="AP1" s="36" t="s">
        <v>144</v>
      </c>
      <c r="AQ1" s="36" t="s">
        <v>145</v>
      </c>
      <c r="AR1" s="36" t="s">
        <v>146</v>
      </c>
      <c r="AS1" s="36" t="s">
        <v>147</v>
      </c>
      <c r="AT1" s="36" t="s">
        <v>148</v>
      </c>
      <c r="AU1" s="36" t="s">
        <v>149</v>
      </c>
      <c r="AV1" s="36" t="s">
        <v>150</v>
      </c>
      <c r="AW1" s="36" t="s">
        <v>151</v>
      </c>
      <c r="AX1" s="36" t="s">
        <v>152</v>
      </c>
      <c r="AY1" s="36" t="s">
        <v>153</v>
      </c>
      <c r="AZ1" s="36" t="s">
        <v>154</v>
      </c>
      <c r="BA1" s="36" t="s">
        <v>155</v>
      </c>
      <c r="BB1" s="33" t="s">
        <v>135</v>
      </c>
      <c r="BC1" s="33" t="s">
        <v>136</v>
      </c>
      <c r="BD1" s="33" t="s">
        <v>200</v>
      </c>
    </row>
    <row r="2" spans="1:56" x14ac:dyDescent="0.2">
      <c r="A2" s="2" t="s">
        <v>1</v>
      </c>
      <c r="B2" s="27" t="s">
        <v>62</v>
      </c>
      <c r="C2" s="28" t="s">
        <v>64</v>
      </c>
      <c r="D2" s="27" t="s">
        <v>66</v>
      </c>
      <c r="E2" s="27" t="s">
        <v>211</v>
      </c>
      <c r="F2" s="27" t="s">
        <v>212</v>
      </c>
      <c r="G2" s="27" t="s">
        <v>213</v>
      </c>
      <c r="H2" s="27" t="s">
        <v>214</v>
      </c>
      <c r="I2" s="27" t="s">
        <v>215</v>
      </c>
      <c r="J2" s="27" t="s">
        <v>216</v>
      </c>
      <c r="K2" s="27" t="s">
        <v>217</v>
      </c>
      <c r="L2" s="27" t="s">
        <v>218</v>
      </c>
      <c r="M2" s="27" t="s">
        <v>219</v>
      </c>
      <c r="N2" s="27" t="s">
        <v>108</v>
      </c>
      <c r="O2" s="27" t="s">
        <v>107</v>
      </c>
      <c r="P2" s="27" t="s">
        <v>110</v>
      </c>
      <c r="Q2" s="27" t="s">
        <v>111</v>
      </c>
      <c r="R2" s="27" t="s">
        <v>112</v>
      </c>
      <c r="S2" s="27" t="s">
        <v>171</v>
      </c>
      <c r="T2" s="27" t="s">
        <v>113</v>
      </c>
      <c r="U2" s="27" t="s">
        <v>114</v>
      </c>
      <c r="V2" s="27" t="s">
        <v>115</v>
      </c>
      <c r="W2" s="27" t="s">
        <v>116</v>
      </c>
      <c r="X2" s="27" t="s">
        <v>117</v>
      </c>
      <c r="Y2" s="27" t="s">
        <v>118</v>
      </c>
      <c r="Z2" s="27" t="s">
        <v>119</v>
      </c>
      <c r="AA2" s="27" t="s">
        <v>120</v>
      </c>
      <c r="AB2" s="27" t="s">
        <v>249</v>
      </c>
      <c r="AC2" s="27" t="s">
        <v>121</v>
      </c>
      <c r="AD2" s="23" t="s">
        <v>189</v>
      </c>
      <c r="AE2" s="23" t="s">
        <v>192</v>
      </c>
      <c r="AF2" s="23" t="s">
        <v>190</v>
      </c>
      <c r="AG2" s="23" t="s">
        <v>191</v>
      </c>
      <c r="AH2" s="23" t="s">
        <v>228</v>
      </c>
      <c r="AI2" s="23" t="s">
        <v>227</v>
      </c>
      <c r="AJ2" s="23" t="s">
        <v>193</v>
      </c>
      <c r="AK2" s="23" t="s">
        <v>194</v>
      </c>
      <c r="AL2" s="23" t="s">
        <v>195</v>
      </c>
      <c r="AM2" s="23" t="s">
        <v>198</v>
      </c>
      <c r="AN2" s="23" t="s">
        <v>196</v>
      </c>
      <c r="AO2" s="25" t="s">
        <v>197</v>
      </c>
      <c r="AP2" s="25" t="s">
        <v>144</v>
      </c>
      <c r="AQ2" s="25" t="s">
        <v>145</v>
      </c>
      <c r="AR2" s="25" t="s">
        <v>146</v>
      </c>
      <c r="AS2" s="25" t="s">
        <v>147</v>
      </c>
      <c r="AT2" s="25" t="s">
        <v>148</v>
      </c>
      <c r="AU2" s="25" t="s">
        <v>149</v>
      </c>
      <c r="AV2" s="25" t="s">
        <v>150</v>
      </c>
      <c r="AW2" s="25" t="s">
        <v>151</v>
      </c>
      <c r="AX2" s="25" t="s">
        <v>152</v>
      </c>
      <c r="AY2" s="25" t="s">
        <v>153</v>
      </c>
      <c r="AZ2" s="25" t="s">
        <v>154</v>
      </c>
      <c r="BA2" s="25" t="s">
        <v>155</v>
      </c>
      <c r="BB2" s="13" t="s">
        <v>137</v>
      </c>
      <c r="BC2" s="13" t="s">
        <v>138</v>
      </c>
      <c r="BD2" s="13" t="s">
        <v>201</v>
      </c>
    </row>
    <row r="3" spans="1:56" x14ac:dyDescent="0.2">
      <c r="A3" s="3">
        <v>0</v>
      </c>
      <c r="B3" s="4">
        <v>17.71</v>
      </c>
      <c r="C3" s="12"/>
      <c r="D3" s="4">
        <v>10.039999999999999</v>
      </c>
      <c r="E3" s="29">
        <v>0.216</v>
      </c>
      <c r="F3" s="29">
        <v>0.19600000000000001</v>
      </c>
      <c r="G3" s="29">
        <v>0.122</v>
      </c>
      <c r="H3" s="29">
        <v>5.1999999999999998E-2</v>
      </c>
      <c r="I3" s="29">
        <v>1.7000000000000001E-2</v>
      </c>
      <c r="J3" s="29">
        <v>1E-3</v>
      </c>
      <c r="K3" s="29">
        <v>1E-3</v>
      </c>
      <c r="L3" s="29">
        <v>1E-3</v>
      </c>
      <c r="M3" s="29">
        <v>7.0000000000000001E-3</v>
      </c>
      <c r="N3" s="29">
        <v>0.26300000000000001</v>
      </c>
      <c r="O3" s="29">
        <v>5.8000000000000003E-2</v>
      </c>
      <c r="P3" s="16">
        <v>4.3</v>
      </c>
      <c r="Q3" s="16">
        <v>12.4</v>
      </c>
      <c r="R3" s="16">
        <v>25.6</v>
      </c>
      <c r="S3" s="16">
        <v>51.6</v>
      </c>
      <c r="T3" s="16">
        <v>1.77</v>
      </c>
      <c r="U3" s="16">
        <v>5.38</v>
      </c>
      <c r="V3" s="16">
        <v>0</v>
      </c>
      <c r="W3" s="16">
        <v>7.67</v>
      </c>
      <c r="X3" s="16">
        <v>0</v>
      </c>
      <c r="Y3" s="16">
        <v>0.69</v>
      </c>
      <c r="Z3" s="16">
        <v>5.31</v>
      </c>
      <c r="AA3" s="16">
        <v>6.9</v>
      </c>
      <c r="AB3" s="16">
        <v>14.08</v>
      </c>
      <c r="AC3" s="16">
        <v>3.4</v>
      </c>
      <c r="AD3" s="20">
        <v>68.5</v>
      </c>
      <c r="AE3" s="21">
        <v>73.599999999999994</v>
      </c>
      <c r="AF3" s="24">
        <v>66.099999999999994</v>
      </c>
      <c r="AG3" s="24">
        <v>71</v>
      </c>
      <c r="AH3" s="24">
        <v>67.3</v>
      </c>
      <c r="AI3" s="24">
        <v>72.2</v>
      </c>
      <c r="AJ3" s="24">
        <v>79.400000000000006</v>
      </c>
      <c r="AK3" s="24">
        <v>84.3</v>
      </c>
      <c r="AL3" s="24">
        <v>90.9</v>
      </c>
      <c r="AM3" s="24">
        <v>95.8</v>
      </c>
      <c r="AN3" s="24">
        <v>69.599999999999994</v>
      </c>
      <c r="AO3" s="21">
        <v>74.8</v>
      </c>
      <c r="AP3" s="21">
        <v>125.5</v>
      </c>
      <c r="AQ3" s="21">
        <v>133.19999999999999</v>
      </c>
      <c r="AR3" s="21">
        <v>0</v>
      </c>
      <c r="AS3" s="21">
        <v>0</v>
      </c>
      <c r="AT3" s="21">
        <v>109.9</v>
      </c>
      <c r="AU3" s="21">
        <v>116.5</v>
      </c>
      <c r="AV3" s="21">
        <v>99.5</v>
      </c>
      <c r="AW3" s="21">
        <v>165.3</v>
      </c>
      <c r="AX3" s="21">
        <v>91.2</v>
      </c>
      <c r="AY3" s="21">
        <v>96.4</v>
      </c>
      <c r="AZ3" s="21">
        <v>0</v>
      </c>
      <c r="BA3" s="21">
        <v>0</v>
      </c>
      <c r="BB3" s="21">
        <v>6.18</v>
      </c>
      <c r="BC3" s="34">
        <v>102.35</v>
      </c>
      <c r="BD3" s="35">
        <v>0.75</v>
      </c>
    </row>
    <row r="4" spans="1:56" x14ac:dyDescent="0.2">
      <c r="A4" s="3">
        <v>1</v>
      </c>
      <c r="B4" s="4">
        <v>17.71</v>
      </c>
      <c r="C4" s="12"/>
      <c r="D4" s="4">
        <v>10.039999999999999</v>
      </c>
      <c r="E4" s="29">
        <v>0.216</v>
      </c>
      <c r="F4" s="29">
        <v>0.19600000000000001</v>
      </c>
      <c r="G4" s="29">
        <v>0.122</v>
      </c>
      <c r="H4" s="29">
        <v>5.1999999999999998E-2</v>
      </c>
      <c r="I4" s="29">
        <v>1.7000000000000001E-2</v>
      </c>
      <c r="J4" s="29">
        <v>1E-3</v>
      </c>
      <c r="K4" s="29">
        <v>1E-3</v>
      </c>
      <c r="L4" s="29">
        <v>1E-3</v>
      </c>
      <c r="M4" s="29">
        <v>7.0000000000000001E-3</v>
      </c>
      <c r="N4" s="29">
        <v>0.26300000000000001</v>
      </c>
      <c r="O4" s="29">
        <v>5.8000000000000003E-2</v>
      </c>
      <c r="P4" s="16">
        <v>4.3</v>
      </c>
      <c r="Q4" s="16">
        <v>12.4</v>
      </c>
      <c r="R4" s="16">
        <v>25.6</v>
      </c>
      <c r="S4" s="16">
        <v>51.6</v>
      </c>
      <c r="T4" s="16">
        <v>1.77</v>
      </c>
      <c r="U4" s="16">
        <v>5.38</v>
      </c>
      <c r="V4" s="16">
        <v>0</v>
      </c>
      <c r="W4" s="16">
        <v>7.67</v>
      </c>
      <c r="X4" s="16">
        <v>0</v>
      </c>
      <c r="Y4" s="16">
        <v>0.69</v>
      </c>
      <c r="Z4" s="16">
        <v>5.31</v>
      </c>
      <c r="AA4" s="16">
        <v>6.9</v>
      </c>
      <c r="AB4" s="16">
        <v>14.08</v>
      </c>
      <c r="AC4" s="16">
        <v>3.4</v>
      </c>
      <c r="AD4" s="20">
        <v>68.5</v>
      </c>
      <c r="AE4" s="21">
        <v>73.599999999999994</v>
      </c>
      <c r="AF4" s="24">
        <v>66.099999999999994</v>
      </c>
      <c r="AG4" s="24">
        <v>71</v>
      </c>
      <c r="AH4" s="24">
        <v>67.3</v>
      </c>
      <c r="AI4" s="24">
        <v>72.2</v>
      </c>
      <c r="AJ4" s="24">
        <v>79.400000000000006</v>
      </c>
      <c r="AK4" s="24">
        <v>84.3</v>
      </c>
      <c r="AL4" s="24">
        <v>90.9</v>
      </c>
      <c r="AM4" s="24">
        <v>95.8</v>
      </c>
      <c r="AN4" s="24">
        <v>69.599999999999994</v>
      </c>
      <c r="AO4" s="21">
        <v>74.8</v>
      </c>
      <c r="AP4" s="21">
        <v>125.5</v>
      </c>
      <c r="AQ4" s="21">
        <v>133.19999999999999</v>
      </c>
      <c r="AR4" s="21">
        <v>0</v>
      </c>
      <c r="AS4" s="21">
        <v>0</v>
      </c>
      <c r="AT4" s="21">
        <v>109.9</v>
      </c>
      <c r="AU4" s="21">
        <v>116.5</v>
      </c>
      <c r="AV4" s="21">
        <v>99.5</v>
      </c>
      <c r="AW4" s="21">
        <v>165.3</v>
      </c>
      <c r="AX4" s="21">
        <v>91.2</v>
      </c>
      <c r="AY4" s="21">
        <v>96.4</v>
      </c>
      <c r="AZ4" s="21">
        <v>0</v>
      </c>
      <c r="BA4" s="21">
        <v>0</v>
      </c>
      <c r="BB4" s="21">
        <v>6.18</v>
      </c>
      <c r="BC4" s="34">
        <v>102.35</v>
      </c>
      <c r="BD4" s="35">
        <v>0.75</v>
      </c>
    </row>
    <row r="5" spans="1:56" x14ac:dyDescent="0.2">
      <c r="A5" s="3">
        <v>2</v>
      </c>
      <c r="B5" s="4">
        <v>17.71</v>
      </c>
      <c r="C5" s="12"/>
      <c r="D5" s="4">
        <v>10.039999999999999</v>
      </c>
      <c r="E5" s="29">
        <v>0.216</v>
      </c>
      <c r="F5" s="29">
        <v>0.19600000000000001</v>
      </c>
      <c r="G5" s="29">
        <v>0.122</v>
      </c>
      <c r="H5" s="29">
        <v>5.1999999999999998E-2</v>
      </c>
      <c r="I5" s="29">
        <v>1.7000000000000001E-2</v>
      </c>
      <c r="J5" s="29">
        <v>1E-3</v>
      </c>
      <c r="K5" s="29">
        <v>1E-3</v>
      </c>
      <c r="L5" s="29">
        <v>1E-3</v>
      </c>
      <c r="M5" s="29">
        <v>7.0000000000000001E-3</v>
      </c>
      <c r="N5" s="29">
        <v>0.26300000000000001</v>
      </c>
      <c r="O5" s="29">
        <v>5.8000000000000003E-2</v>
      </c>
      <c r="P5" s="16">
        <v>4.3</v>
      </c>
      <c r="Q5" s="16">
        <v>12.4</v>
      </c>
      <c r="R5" s="16">
        <v>25.6</v>
      </c>
      <c r="S5" s="16">
        <v>51.6</v>
      </c>
      <c r="T5" s="16">
        <v>1.77</v>
      </c>
      <c r="U5" s="16">
        <v>5.38</v>
      </c>
      <c r="V5" s="16">
        <v>0</v>
      </c>
      <c r="W5" s="16">
        <v>7.67</v>
      </c>
      <c r="X5" s="16">
        <v>0</v>
      </c>
      <c r="Y5" s="16">
        <v>0.69</v>
      </c>
      <c r="Z5" s="16">
        <v>5.31</v>
      </c>
      <c r="AA5" s="16">
        <v>6.9</v>
      </c>
      <c r="AB5" s="16">
        <v>14.08</v>
      </c>
      <c r="AC5" s="16">
        <v>3.4</v>
      </c>
      <c r="AD5" s="20">
        <v>68.5</v>
      </c>
      <c r="AE5" s="21">
        <v>73.599999999999994</v>
      </c>
      <c r="AF5" s="24">
        <v>66.099999999999994</v>
      </c>
      <c r="AG5" s="24">
        <v>71</v>
      </c>
      <c r="AH5" s="24">
        <v>67.3</v>
      </c>
      <c r="AI5" s="24">
        <v>72.2</v>
      </c>
      <c r="AJ5" s="24">
        <v>79.400000000000006</v>
      </c>
      <c r="AK5" s="24">
        <v>84.3</v>
      </c>
      <c r="AL5" s="24">
        <v>90.9</v>
      </c>
      <c r="AM5" s="24">
        <v>95.8</v>
      </c>
      <c r="AN5" s="24">
        <v>69.599999999999994</v>
      </c>
      <c r="AO5" s="21">
        <v>74.8</v>
      </c>
      <c r="AP5" s="21">
        <v>125.5</v>
      </c>
      <c r="AQ5" s="21">
        <v>133.19999999999999</v>
      </c>
      <c r="AR5" s="21">
        <v>0</v>
      </c>
      <c r="AS5" s="21">
        <v>0</v>
      </c>
      <c r="AT5" s="21">
        <v>109.9</v>
      </c>
      <c r="AU5" s="21">
        <v>116.5</v>
      </c>
      <c r="AV5" s="21">
        <v>99.5</v>
      </c>
      <c r="AW5" s="21">
        <v>165.3</v>
      </c>
      <c r="AX5" s="21">
        <v>91.2</v>
      </c>
      <c r="AY5" s="21">
        <v>96.4</v>
      </c>
      <c r="AZ5" s="21">
        <v>0</v>
      </c>
      <c r="BA5" s="21">
        <v>0</v>
      </c>
      <c r="BB5" s="21">
        <v>6.18</v>
      </c>
      <c r="BC5" s="34">
        <v>102.35</v>
      </c>
      <c r="BD5" s="35">
        <v>0.75</v>
      </c>
    </row>
    <row r="6" spans="1:56" x14ac:dyDescent="0.2">
      <c r="A6" s="3">
        <v>3</v>
      </c>
      <c r="B6" s="4">
        <v>17.71</v>
      </c>
      <c r="C6" s="12"/>
      <c r="D6" s="4">
        <v>10.039999999999999</v>
      </c>
      <c r="E6" s="29">
        <v>0.216</v>
      </c>
      <c r="F6" s="29">
        <v>0.19600000000000001</v>
      </c>
      <c r="G6" s="29">
        <v>0.122</v>
      </c>
      <c r="H6" s="29">
        <v>5.1999999999999998E-2</v>
      </c>
      <c r="I6" s="29">
        <v>1.7000000000000001E-2</v>
      </c>
      <c r="J6" s="29">
        <v>1E-3</v>
      </c>
      <c r="K6" s="29">
        <v>1E-3</v>
      </c>
      <c r="L6" s="29">
        <v>1E-3</v>
      </c>
      <c r="M6" s="29">
        <v>7.0000000000000001E-3</v>
      </c>
      <c r="N6" s="29">
        <v>0.26300000000000001</v>
      </c>
      <c r="O6" s="29">
        <v>5.8000000000000003E-2</v>
      </c>
      <c r="P6" s="16">
        <v>4.3</v>
      </c>
      <c r="Q6" s="16">
        <v>12.4</v>
      </c>
      <c r="R6" s="16">
        <v>25.6</v>
      </c>
      <c r="S6" s="16">
        <v>51.6</v>
      </c>
      <c r="T6" s="16">
        <v>1.77</v>
      </c>
      <c r="U6" s="16">
        <v>5.38</v>
      </c>
      <c r="V6" s="16">
        <v>0</v>
      </c>
      <c r="W6" s="16">
        <v>7.67</v>
      </c>
      <c r="X6" s="16">
        <v>0</v>
      </c>
      <c r="Y6" s="16">
        <v>0.69</v>
      </c>
      <c r="Z6" s="16">
        <v>5.31</v>
      </c>
      <c r="AA6" s="16">
        <v>6.9</v>
      </c>
      <c r="AB6" s="16">
        <v>14.08</v>
      </c>
      <c r="AC6" s="16">
        <v>3.4</v>
      </c>
      <c r="AD6" s="20">
        <v>68.5</v>
      </c>
      <c r="AE6" s="21">
        <v>73.599999999999994</v>
      </c>
      <c r="AF6" s="24">
        <v>66.099999999999994</v>
      </c>
      <c r="AG6" s="24">
        <v>71</v>
      </c>
      <c r="AH6" s="24">
        <v>67.3</v>
      </c>
      <c r="AI6" s="24">
        <v>72.2</v>
      </c>
      <c r="AJ6" s="24">
        <v>79.400000000000006</v>
      </c>
      <c r="AK6" s="24">
        <v>84.3</v>
      </c>
      <c r="AL6" s="24">
        <v>90.9</v>
      </c>
      <c r="AM6" s="24">
        <v>95.8</v>
      </c>
      <c r="AN6" s="24">
        <v>69.599999999999994</v>
      </c>
      <c r="AO6" s="21">
        <v>74.8</v>
      </c>
      <c r="AP6" s="21">
        <v>125.5</v>
      </c>
      <c r="AQ6" s="21">
        <v>133.19999999999999</v>
      </c>
      <c r="AR6" s="21">
        <v>0</v>
      </c>
      <c r="AS6" s="21">
        <v>0</v>
      </c>
      <c r="AT6" s="21">
        <v>109.9</v>
      </c>
      <c r="AU6" s="21">
        <v>116.5</v>
      </c>
      <c r="AV6" s="21">
        <v>99.5</v>
      </c>
      <c r="AW6" s="21">
        <v>165.3</v>
      </c>
      <c r="AX6" s="21">
        <v>91.2</v>
      </c>
      <c r="AY6" s="21">
        <v>96.4</v>
      </c>
      <c r="AZ6" s="21">
        <v>0</v>
      </c>
      <c r="BA6" s="21">
        <v>0</v>
      </c>
      <c r="BB6" s="21">
        <v>6.18</v>
      </c>
      <c r="BC6" s="34">
        <v>102.35</v>
      </c>
      <c r="BD6" s="35">
        <v>0.75</v>
      </c>
    </row>
    <row r="7" spans="1:56" x14ac:dyDescent="0.2">
      <c r="A7" s="3">
        <v>4</v>
      </c>
      <c r="B7" s="4">
        <v>17.71</v>
      </c>
      <c r="C7" s="12"/>
      <c r="D7" s="4">
        <v>10.039999999999999</v>
      </c>
      <c r="E7" s="29">
        <v>0.216</v>
      </c>
      <c r="F7" s="29">
        <v>0.19600000000000001</v>
      </c>
      <c r="G7" s="29">
        <v>0.122</v>
      </c>
      <c r="H7" s="29">
        <v>5.1999999999999998E-2</v>
      </c>
      <c r="I7" s="29">
        <v>1.7000000000000001E-2</v>
      </c>
      <c r="J7" s="29">
        <v>1E-3</v>
      </c>
      <c r="K7" s="29">
        <v>1E-3</v>
      </c>
      <c r="L7" s="29">
        <v>1E-3</v>
      </c>
      <c r="M7" s="29">
        <v>7.0000000000000001E-3</v>
      </c>
      <c r="N7" s="29">
        <v>0.26300000000000001</v>
      </c>
      <c r="O7" s="29">
        <v>5.8000000000000003E-2</v>
      </c>
      <c r="P7" s="16">
        <v>4.3</v>
      </c>
      <c r="Q7" s="16">
        <v>12.4</v>
      </c>
      <c r="R7" s="16">
        <v>25.6</v>
      </c>
      <c r="S7" s="16">
        <v>51.6</v>
      </c>
      <c r="T7" s="16">
        <v>1.77</v>
      </c>
      <c r="U7" s="16">
        <v>5.38</v>
      </c>
      <c r="V7" s="16">
        <v>0</v>
      </c>
      <c r="W7" s="16">
        <v>7.67</v>
      </c>
      <c r="X7" s="16">
        <v>0</v>
      </c>
      <c r="Y7" s="16">
        <v>0.69</v>
      </c>
      <c r="Z7" s="16">
        <v>5.31</v>
      </c>
      <c r="AA7" s="16">
        <v>6.9</v>
      </c>
      <c r="AB7" s="16">
        <v>14.08</v>
      </c>
      <c r="AC7" s="16">
        <v>3.4</v>
      </c>
      <c r="AD7" s="20">
        <v>68.5</v>
      </c>
      <c r="AE7" s="21">
        <v>73.599999999999994</v>
      </c>
      <c r="AF7" s="24">
        <v>66.099999999999994</v>
      </c>
      <c r="AG7" s="24">
        <v>71</v>
      </c>
      <c r="AH7" s="24">
        <v>67.3</v>
      </c>
      <c r="AI7" s="24">
        <v>72.2</v>
      </c>
      <c r="AJ7" s="24">
        <v>79.400000000000006</v>
      </c>
      <c r="AK7" s="24">
        <v>84.3</v>
      </c>
      <c r="AL7" s="24">
        <v>90.9</v>
      </c>
      <c r="AM7" s="24">
        <v>95.8</v>
      </c>
      <c r="AN7" s="24">
        <v>69.599999999999994</v>
      </c>
      <c r="AO7" s="21">
        <v>74.8</v>
      </c>
      <c r="AP7" s="21">
        <v>125.5</v>
      </c>
      <c r="AQ7" s="21">
        <v>133.19999999999999</v>
      </c>
      <c r="AR7" s="21">
        <v>0</v>
      </c>
      <c r="AS7" s="21">
        <v>0</v>
      </c>
      <c r="AT7" s="21">
        <v>109.9</v>
      </c>
      <c r="AU7" s="21">
        <v>116.5</v>
      </c>
      <c r="AV7" s="21">
        <v>99.5</v>
      </c>
      <c r="AW7" s="21">
        <v>165.3</v>
      </c>
      <c r="AX7" s="21">
        <v>91.2</v>
      </c>
      <c r="AY7" s="21">
        <v>96.4</v>
      </c>
      <c r="AZ7" s="21">
        <v>0</v>
      </c>
      <c r="BA7" s="21">
        <v>0</v>
      </c>
      <c r="BB7" s="21">
        <v>6.18</v>
      </c>
      <c r="BC7" s="34">
        <v>102.35</v>
      </c>
      <c r="BD7" s="35">
        <v>0.75</v>
      </c>
    </row>
    <row r="8" spans="1:56" x14ac:dyDescent="0.2">
      <c r="A8" s="3">
        <v>5</v>
      </c>
      <c r="B8" s="4">
        <v>17.71</v>
      </c>
      <c r="C8" s="12"/>
      <c r="D8" s="4">
        <v>10.039999999999999</v>
      </c>
      <c r="E8" s="29">
        <v>0.216</v>
      </c>
      <c r="F8" s="29">
        <v>0.19600000000000001</v>
      </c>
      <c r="G8" s="29">
        <v>0.122</v>
      </c>
      <c r="H8" s="29">
        <v>5.1999999999999998E-2</v>
      </c>
      <c r="I8" s="29">
        <v>1.7000000000000001E-2</v>
      </c>
      <c r="J8" s="29">
        <v>1E-3</v>
      </c>
      <c r="K8" s="29">
        <v>1E-3</v>
      </c>
      <c r="L8" s="29">
        <v>1E-3</v>
      </c>
      <c r="M8" s="29">
        <v>7.0000000000000001E-3</v>
      </c>
      <c r="N8" s="29">
        <v>0.26300000000000001</v>
      </c>
      <c r="O8" s="29">
        <v>5.8000000000000003E-2</v>
      </c>
      <c r="P8" s="16">
        <v>4.3</v>
      </c>
      <c r="Q8" s="16">
        <v>12.4</v>
      </c>
      <c r="R8" s="16">
        <v>25.6</v>
      </c>
      <c r="S8" s="16">
        <v>51.6</v>
      </c>
      <c r="T8" s="16">
        <v>1.77</v>
      </c>
      <c r="U8" s="16">
        <v>5.38</v>
      </c>
      <c r="V8" s="16">
        <v>0</v>
      </c>
      <c r="W8" s="16">
        <v>7.67</v>
      </c>
      <c r="X8" s="16">
        <v>0</v>
      </c>
      <c r="Y8" s="16">
        <v>0.69</v>
      </c>
      <c r="Z8" s="16">
        <v>5.31</v>
      </c>
      <c r="AA8" s="16">
        <v>6.9</v>
      </c>
      <c r="AB8" s="16">
        <v>14.08</v>
      </c>
      <c r="AC8" s="16">
        <v>3.4</v>
      </c>
      <c r="AD8" s="20">
        <v>68.5</v>
      </c>
      <c r="AE8" s="21">
        <v>73.599999999999994</v>
      </c>
      <c r="AF8" s="24">
        <v>66.099999999999994</v>
      </c>
      <c r="AG8" s="24">
        <v>71</v>
      </c>
      <c r="AH8" s="24">
        <v>67.3</v>
      </c>
      <c r="AI8" s="24">
        <v>72.2</v>
      </c>
      <c r="AJ8" s="24">
        <v>79.400000000000006</v>
      </c>
      <c r="AK8" s="24">
        <v>84.3</v>
      </c>
      <c r="AL8" s="24">
        <v>90.9</v>
      </c>
      <c r="AM8" s="24">
        <v>95.8</v>
      </c>
      <c r="AN8" s="24">
        <v>69.599999999999994</v>
      </c>
      <c r="AO8" s="21">
        <v>74.8</v>
      </c>
      <c r="AP8" s="21">
        <v>125.5</v>
      </c>
      <c r="AQ8" s="21">
        <v>133.19999999999999</v>
      </c>
      <c r="AR8" s="21">
        <v>0</v>
      </c>
      <c r="AS8" s="21">
        <v>0</v>
      </c>
      <c r="AT8" s="21">
        <v>109.9</v>
      </c>
      <c r="AU8" s="21">
        <v>116.5</v>
      </c>
      <c r="AV8" s="21">
        <v>99.5</v>
      </c>
      <c r="AW8" s="21">
        <v>165.3</v>
      </c>
      <c r="AX8" s="21">
        <v>91.2</v>
      </c>
      <c r="AY8" s="21">
        <v>96.4</v>
      </c>
      <c r="AZ8" s="21">
        <v>0</v>
      </c>
      <c r="BA8" s="21">
        <v>0</v>
      </c>
      <c r="BB8" s="21">
        <v>6.18</v>
      </c>
      <c r="BC8" s="34">
        <v>102.35</v>
      </c>
      <c r="BD8" s="35">
        <v>0.75</v>
      </c>
    </row>
    <row r="9" spans="1:56" x14ac:dyDescent="0.2">
      <c r="A9" s="3">
        <v>6</v>
      </c>
      <c r="B9" s="4">
        <v>17.71</v>
      </c>
      <c r="C9" s="12"/>
      <c r="D9" s="4">
        <v>10.039999999999999</v>
      </c>
      <c r="E9" s="29">
        <v>0.216</v>
      </c>
      <c r="F9" s="29">
        <v>0.19600000000000001</v>
      </c>
      <c r="G9" s="29">
        <v>0.122</v>
      </c>
      <c r="H9" s="29">
        <v>5.1999999999999998E-2</v>
      </c>
      <c r="I9" s="29">
        <v>1.7000000000000001E-2</v>
      </c>
      <c r="J9" s="29">
        <v>1E-3</v>
      </c>
      <c r="K9" s="29">
        <v>1E-3</v>
      </c>
      <c r="L9" s="29">
        <v>1E-3</v>
      </c>
      <c r="M9" s="29">
        <v>7.0000000000000001E-3</v>
      </c>
      <c r="N9" s="29">
        <v>0.26300000000000001</v>
      </c>
      <c r="O9" s="29">
        <v>5.8000000000000003E-2</v>
      </c>
      <c r="P9" s="16">
        <v>4.3</v>
      </c>
      <c r="Q9" s="16">
        <v>12.4</v>
      </c>
      <c r="R9" s="16">
        <v>25.6</v>
      </c>
      <c r="S9" s="16">
        <v>51.6</v>
      </c>
      <c r="T9" s="16">
        <v>1.77</v>
      </c>
      <c r="U9" s="16">
        <v>5.38</v>
      </c>
      <c r="V9" s="16">
        <v>0</v>
      </c>
      <c r="W9" s="16">
        <v>7.67</v>
      </c>
      <c r="X9" s="16">
        <v>0</v>
      </c>
      <c r="Y9" s="16">
        <v>0.69</v>
      </c>
      <c r="Z9" s="16">
        <v>5.31</v>
      </c>
      <c r="AA9" s="16">
        <v>6.9</v>
      </c>
      <c r="AB9" s="16">
        <v>14.08</v>
      </c>
      <c r="AC9" s="16">
        <v>3.4</v>
      </c>
      <c r="AD9" s="20">
        <v>68.5</v>
      </c>
      <c r="AE9" s="21">
        <v>73.599999999999994</v>
      </c>
      <c r="AF9" s="24">
        <v>66.099999999999994</v>
      </c>
      <c r="AG9" s="24">
        <v>71</v>
      </c>
      <c r="AH9" s="24">
        <v>67.3</v>
      </c>
      <c r="AI9" s="24">
        <v>72.2</v>
      </c>
      <c r="AJ9" s="24">
        <v>79.400000000000006</v>
      </c>
      <c r="AK9" s="24">
        <v>84.3</v>
      </c>
      <c r="AL9" s="24">
        <v>90.9</v>
      </c>
      <c r="AM9" s="24">
        <v>95.8</v>
      </c>
      <c r="AN9" s="24">
        <v>69.599999999999994</v>
      </c>
      <c r="AO9" s="21">
        <v>74.8</v>
      </c>
      <c r="AP9" s="21">
        <v>125.5</v>
      </c>
      <c r="AQ9" s="21">
        <v>133.19999999999999</v>
      </c>
      <c r="AR9" s="21">
        <v>0</v>
      </c>
      <c r="AS9" s="21">
        <v>0</v>
      </c>
      <c r="AT9" s="21">
        <v>109.9</v>
      </c>
      <c r="AU9" s="21">
        <v>116.5</v>
      </c>
      <c r="AV9" s="21">
        <v>99.5</v>
      </c>
      <c r="AW9" s="21">
        <v>165.3</v>
      </c>
      <c r="AX9" s="21">
        <v>91.2</v>
      </c>
      <c r="AY9" s="21">
        <v>96.4</v>
      </c>
      <c r="AZ9" s="21">
        <v>0</v>
      </c>
      <c r="BA9" s="21">
        <v>0</v>
      </c>
      <c r="BB9" s="21">
        <v>6.18</v>
      </c>
      <c r="BC9" s="34">
        <v>102.35</v>
      </c>
      <c r="BD9" s="35">
        <v>0.75</v>
      </c>
    </row>
    <row r="10" spans="1:56" x14ac:dyDescent="0.2">
      <c r="A10" s="3">
        <v>7</v>
      </c>
      <c r="B10" s="4">
        <v>17.71</v>
      </c>
      <c r="C10" s="12"/>
      <c r="D10" s="4">
        <v>10.039999999999999</v>
      </c>
      <c r="E10" s="29">
        <v>0.216</v>
      </c>
      <c r="F10" s="29">
        <v>0.19600000000000001</v>
      </c>
      <c r="G10" s="29">
        <v>0.122</v>
      </c>
      <c r="H10" s="29">
        <v>5.1999999999999998E-2</v>
      </c>
      <c r="I10" s="29">
        <v>1.7000000000000001E-2</v>
      </c>
      <c r="J10" s="29">
        <v>1E-3</v>
      </c>
      <c r="K10" s="29">
        <v>1E-3</v>
      </c>
      <c r="L10" s="29">
        <v>1E-3</v>
      </c>
      <c r="M10" s="29">
        <v>7.0000000000000001E-3</v>
      </c>
      <c r="N10" s="29">
        <v>0.26300000000000001</v>
      </c>
      <c r="O10" s="29">
        <v>5.8000000000000003E-2</v>
      </c>
      <c r="P10" s="16">
        <v>4.3</v>
      </c>
      <c r="Q10" s="16">
        <v>12.4</v>
      </c>
      <c r="R10" s="16">
        <v>25.6</v>
      </c>
      <c r="S10" s="16">
        <v>51.6</v>
      </c>
      <c r="T10" s="16">
        <v>1.77</v>
      </c>
      <c r="U10" s="16">
        <v>5.38</v>
      </c>
      <c r="V10" s="16">
        <v>0</v>
      </c>
      <c r="W10" s="16">
        <v>7.67</v>
      </c>
      <c r="X10" s="16">
        <v>0</v>
      </c>
      <c r="Y10" s="16">
        <v>0.69</v>
      </c>
      <c r="Z10" s="16">
        <v>5.31</v>
      </c>
      <c r="AA10" s="16">
        <v>6.9</v>
      </c>
      <c r="AB10" s="16">
        <v>14.08</v>
      </c>
      <c r="AC10" s="16">
        <v>3.4</v>
      </c>
      <c r="AD10" s="20">
        <v>68.5</v>
      </c>
      <c r="AE10" s="21">
        <v>73.599999999999994</v>
      </c>
      <c r="AF10" s="24">
        <v>66.099999999999994</v>
      </c>
      <c r="AG10" s="24">
        <v>71</v>
      </c>
      <c r="AH10" s="24">
        <v>67.3</v>
      </c>
      <c r="AI10" s="24">
        <v>72.2</v>
      </c>
      <c r="AJ10" s="24">
        <v>79.400000000000006</v>
      </c>
      <c r="AK10" s="24">
        <v>84.3</v>
      </c>
      <c r="AL10" s="24">
        <v>90.9</v>
      </c>
      <c r="AM10" s="24">
        <v>95.8</v>
      </c>
      <c r="AN10" s="24">
        <v>69.599999999999994</v>
      </c>
      <c r="AO10" s="21">
        <v>74.8</v>
      </c>
      <c r="AP10" s="21">
        <v>125.5</v>
      </c>
      <c r="AQ10" s="21">
        <v>133.19999999999999</v>
      </c>
      <c r="AR10" s="21">
        <v>0</v>
      </c>
      <c r="AS10" s="21">
        <v>0</v>
      </c>
      <c r="AT10" s="21">
        <v>109.9</v>
      </c>
      <c r="AU10" s="21">
        <v>116.5</v>
      </c>
      <c r="AV10" s="21">
        <v>99.5</v>
      </c>
      <c r="AW10" s="21">
        <v>165.3</v>
      </c>
      <c r="AX10" s="21">
        <v>91.2</v>
      </c>
      <c r="AY10" s="21">
        <v>96.4</v>
      </c>
      <c r="AZ10" s="21">
        <v>0</v>
      </c>
      <c r="BA10" s="21">
        <v>0</v>
      </c>
      <c r="BB10" s="21">
        <v>6.18</v>
      </c>
      <c r="BC10" s="34">
        <v>102.35</v>
      </c>
      <c r="BD10" s="35">
        <v>0.75</v>
      </c>
    </row>
    <row r="11" spans="1:56" x14ac:dyDescent="0.2">
      <c r="A11" s="3">
        <v>8</v>
      </c>
      <c r="B11" s="4">
        <v>17.71</v>
      </c>
      <c r="C11" s="12"/>
      <c r="D11" s="4">
        <v>10.039999999999999</v>
      </c>
      <c r="E11" s="29">
        <v>0.216</v>
      </c>
      <c r="F11" s="29">
        <v>0.19600000000000001</v>
      </c>
      <c r="G11" s="29">
        <v>0.122</v>
      </c>
      <c r="H11" s="29">
        <v>5.1999999999999998E-2</v>
      </c>
      <c r="I11" s="29">
        <v>1.7000000000000001E-2</v>
      </c>
      <c r="J11" s="29">
        <v>1E-3</v>
      </c>
      <c r="K11" s="29">
        <v>1E-3</v>
      </c>
      <c r="L11" s="29">
        <v>1E-3</v>
      </c>
      <c r="M11" s="29">
        <v>7.0000000000000001E-3</v>
      </c>
      <c r="N11" s="29">
        <v>0.26300000000000001</v>
      </c>
      <c r="O11" s="29">
        <v>5.8000000000000003E-2</v>
      </c>
      <c r="P11" s="16">
        <v>4.3</v>
      </c>
      <c r="Q11" s="16">
        <v>12.4</v>
      </c>
      <c r="R11" s="16">
        <v>25.6</v>
      </c>
      <c r="S11" s="16">
        <v>51.6</v>
      </c>
      <c r="T11" s="16">
        <v>1.77</v>
      </c>
      <c r="U11" s="16">
        <v>5.38</v>
      </c>
      <c r="V11" s="16">
        <v>0</v>
      </c>
      <c r="W11" s="16">
        <v>7.67</v>
      </c>
      <c r="X11" s="16">
        <v>0</v>
      </c>
      <c r="Y11" s="16">
        <v>0.69</v>
      </c>
      <c r="Z11" s="16">
        <v>5.31</v>
      </c>
      <c r="AA11" s="16">
        <v>6.9</v>
      </c>
      <c r="AB11" s="16">
        <v>14.08</v>
      </c>
      <c r="AC11" s="16">
        <v>3.4</v>
      </c>
      <c r="AD11" s="20">
        <v>68.5</v>
      </c>
      <c r="AE11" s="21">
        <v>73.599999999999994</v>
      </c>
      <c r="AF11" s="24">
        <v>66.099999999999994</v>
      </c>
      <c r="AG11" s="24">
        <v>71</v>
      </c>
      <c r="AH11" s="24">
        <v>67.3</v>
      </c>
      <c r="AI11" s="24">
        <v>72.2</v>
      </c>
      <c r="AJ11" s="24">
        <v>79.400000000000006</v>
      </c>
      <c r="AK11" s="24">
        <v>84.3</v>
      </c>
      <c r="AL11" s="24">
        <v>90.9</v>
      </c>
      <c r="AM11" s="24">
        <v>95.8</v>
      </c>
      <c r="AN11" s="24">
        <v>69.599999999999994</v>
      </c>
      <c r="AO11" s="21">
        <v>74.8</v>
      </c>
      <c r="AP11" s="21">
        <v>125.5</v>
      </c>
      <c r="AQ11" s="21">
        <v>133.19999999999999</v>
      </c>
      <c r="AR11" s="21">
        <v>0</v>
      </c>
      <c r="AS11" s="21">
        <v>0</v>
      </c>
      <c r="AT11" s="21">
        <v>109.9</v>
      </c>
      <c r="AU11" s="21">
        <v>116.5</v>
      </c>
      <c r="AV11" s="21">
        <v>99.5</v>
      </c>
      <c r="AW11" s="21">
        <v>165.3</v>
      </c>
      <c r="AX11" s="21">
        <v>91.2</v>
      </c>
      <c r="AY11" s="21">
        <v>96.4</v>
      </c>
      <c r="AZ11" s="21">
        <v>0</v>
      </c>
      <c r="BA11" s="21">
        <v>0</v>
      </c>
      <c r="BB11" s="21">
        <v>6.18</v>
      </c>
      <c r="BC11" s="34">
        <v>102.35</v>
      </c>
      <c r="BD11" s="35">
        <v>0.75</v>
      </c>
    </row>
    <row r="12" spans="1:56" x14ac:dyDescent="0.2">
      <c r="A12" s="3">
        <v>9</v>
      </c>
      <c r="B12" s="4">
        <v>17.71</v>
      </c>
      <c r="C12" s="12"/>
      <c r="D12" s="4">
        <v>10.039999999999999</v>
      </c>
      <c r="E12" s="29">
        <v>0.216</v>
      </c>
      <c r="F12" s="29">
        <v>0.19600000000000001</v>
      </c>
      <c r="G12" s="29">
        <v>0.122</v>
      </c>
      <c r="H12" s="29">
        <v>5.1999999999999998E-2</v>
      </c>
      <c r="I12" s="29">
        <v>1.7000000000000001E-2</v>
      </c>
      <c r="J12" s="29">
        <v>1E-3</v>
      </c>
      <c r="K12" s="29">
        <v>1E-3</v>
      </c>
      <c r="L12" s="29">
        <v>1E-3</v>
      </c>
      <c r="M12" s="29">
        <v>7.0000000000000001E-3</v>
      </c>
      <c r="N12" s="29">
        <v>0.26300000000000001</v>
      </c>
      <c r="O12" s="29">
        <v>5.8000000000000003E-2</v>
      </c>
      <c r="P12" s="16">
        <v>4.3</v>
      </c>
      <c r="Q12" s="16">
        <v>12.4</v>
      </c>
      <c r="R12" s="16">
        <v>25.6</v>
      </c>
      <c r="S12" s="16">
        <v>51.6</v>
      </c>
      <c r="T12" s="16">
        <v>1.77</v>
      </c>
      <c r="U12" s="16">
        <v>5.38</v>
      </c>
      <c r="V12" s="16">
        <v>0</v>
      </c>
      <c r="W12" s="16">
        <v>7.67</v>
      </c>
      <c r="X12" s="16">
        <v>0</v>
      </c>
      <c r="Y12" s="16">
        <v>0.69</v>
      </c>
      <c r="Z12" s="16">
        <v>5.31</v>
      </c>
      <c r="AA12" s="16">
        <v>6.9</v>
      </c>
      <c r="AB12" s="16">
        <v>14.08</v>
      </c>
      <c r="AC12" s="16">
        <v>3.4</v>
      </c>
      <c r="AD12" s="20">
        <v>68.5</v>
      </c>
      <c r="AE12" s="21">
        <v>73.599999999999994</v>
      </c>
      <c r="AF12" s="24">
        <v>66.099999999999994</v>
      </c>
      <c r="AG12" s="24">
        <v>71</v>
      </c>
      <c r="AH12" s="24">
        <v>67.3</v>
      </c>
      <c r="AI12" s="24">
        <v>72.2</v>
      </c>
      <c r="AJ12" s="24">
        <v>79.400000000000006</v>
      </c>
      <c r="AK12" s="24">
        <v>84.3</v>
      </c>
      <c r="AL12" s="24">
        <v>90.9</v>
      </c>
      <c r="AM12" s="24">
        <v>95.8</v>
      </c>
      <c r="AN12" s="24">
        <v>69.599999999999994</v>
      </c>
      <c r="AO12" s="21">
        <v>74.8</v>
      </c>
      <c r="AP12" s="21">
        <v>125.5</v>
      </c>
      <c r="AQ12" s="21">
        <v>133.19999999999999</v>
      </c>
      <c r="AR12" s="21">
        <v>0</v>
      </c>
      <c r="AS12" s="21">
        <v>0</v>
      </c>
      <c r="AT12" s="21">
        <v>109.9</v>
      </c>
      <c r="AU12" s="21">
        <v>116.5</v>
      </c>
      <c r="AV12" s="21">
        <v>99.5</v>
      </c>
      <c r="AW12" s="21">
        <v>165.3</v>
      </c>
      <c r="AX12" s="21">
        <v>91.2</v>
      </c>
      <c r="AY12" s="21">
        <v>96.4</v>
      </c>
      <c r="AZ12" s="21">
        <v>0</v>
      </c>
      <c r="BA12" s="21">
        <v>0</v>
      </c>
      <c r="BB12" s="21">
        <v>6.18</v>
      </c>
      <c r="BC12" s="34">
        <v>102.35</v>
      </c>
      <c r="BD12" s="35">
        <v>0.75</v>
      </c>
    </row>
    <row r="13" spans="1:56" x14ac:dyDescent="0.2">
      <c r="A13" s="3">
        <v>10</v>
      </c>
      <c r="B13" s="4">
        <v>17.71</v>
      </c>
      <c r="C13" s="12"/>
      <c r="D13" s="4">
        <v>10.039999999999999</v>
      </c>
      <c r="E13" s="29">
        <v>0.216</v>
      </c>
      <c r="F13" s="29">
        <v>0.19600000000000001</v>
      </c>
      <c r="G13" s="29">
        <v>0.122</v>
      </c>
      <c r="H13" s="29">
        <v>5.1999999999999998E-2</v>
      </c>
      <c r="I13" s="29">
        <v>1.7000000000000001E-2</v>
      </c>
      <c r="J13" s="29">
        <v>1E-3</v>
      </c>
      <c r="K13" s="29">
        <v>1E-3</v>
      </c>
      <c r="L13" s="29">
        <v>1E-3</v>
      </c>
      <c r="M13" s="29">
        <v>7.0000000000000001E-3</v>
      </c>
      <c r="N13" s="29">
        <v>0.26300000000000001</v>
      </c>
      <c r="O13" s="29">
        <v>5.8000000000000003E-2</v>
      </c>
      <c r="P13" s="16">
        <v>4.3</v>
      </c>
      <c r="Q13" s="16">
        <v>12.4</v>
      </c>
      <c r="R13" s="16">
        <v>25.6</v>
      </c>
      <c r="S13" s="16">
        <v>51.6</v>
      </c>
      <c r="T13" s="16">
        <v>1.77</v>
      </c>
      <c r="U13" s="16">
        <v>5.38</v>
      </c>
      <c r="V13" s="16">
        <v>0</v>
      </c>
      <c r="W13" s="16">
        <v>7.67</v>
      </c>
      <c r="X13" s="16">
        <v>0</v>
      </c>
      <c r="Y13" s="16">
        <v>0.69</v>
      </c>
      <c r="Z13" s="16">
        <v>5.31</v>
      </c>
      <c r="AA13" s="16">
        <v>6.9</v>
      </c>
      <c r="AB13" s="16">
        <v>14.08</v>
      </c>
      <c r="AC13" s="16">
        <v>3.4</v>
      </c>
      <c r="AD13" s="20">
        <v>68.5</v>
      </c>
      <c r="AE13" s="21">
        <v>73.599999999999994</v>
      </c>
      <c r="AF13" s="24">
        <v>66.099999999999994</v>
      </c>
      <c r="AG13" s="24">
        <v>71</v>
      </c>
      <c r="AH13" s="24">
        <v>67.3</v>
      </c>
      <c r="AI13" s="24">
        <v>72.2</v>
      </c>
      <c r="AJ13" s="24">
        <v>79.400000000000006</v>
      </c>
      <c r="AK13" s="24">
        <v>84.3</v>
      </c>
      <c r="AL13" s="24">
        <v>90.9</v>
      </c>
      <c r="AM13" s="24">
        <v>95.8</v>
      </c>
      <c r="AN13" s="24">
        <v>69.599999999999994</v>
      </c>
      <c r="AO13" s="21">
        <v>74.8</v>
      </c>
      <c r="AP13" s="21">
        <v>125.5</v>
      </c>
      <c r="AQ13" s="21">
        <v>133.19999999999999</v>
      </c>
      <c r="AR13" s="21">
        <v>0</v>
      </c>
      <c r="AS13" s="21">
        <v>0</v>
      </c>
      <c r="AT13" s="21">
        <v>109.9</v>
      </c>
      <c r="AU13" s="21">
        <v>116.5</v>
      </c>
      <c r="AV13" s="21">
        <v>99.5</v>
      </c>
      <c r="AW13" s="21">
        <v>165.3</v>
      </c>
      <c r="AX13" s="21">
        <v>91.2</v>
      </c>
      <c r="AY13" s="21">
        <v>96.4</v>
      </c>
      <c r="AZ13" s="21">
        <v>0</v>
      </c>
      <c r="BA13" s="21">
        <v>0</v>
      </c>
      <c r="BB13" s="21">
        <v>6.18</v>
      </c>
      <c r="BC13" s="34">
        <v>102.35</v>
      </c>
      <c r="BD13" s="35">
        <v>0.75</v>
      </c>
    </row>
    <row r="14" spans="1:56" x14ac:dyDescent="0.2">
      <c r="A14" s="3">
        <v>11</v>
      </c>
      <c r="B14" s="4">
        <v>17.71</v>
      </c>
      <c r="C14" s="12"/>
      <c r="D14" s="4">
        <v>10.039999999999999</v>
      </c>
      <c r="E14" s="29">
        <v>0.216</v>
      </c>
      <c r="F14" s="29">
        <v>0.19600000000000001</v>
      </c>
      <c r="G14" s="29">
        <v>0.122</v>
      </c>
      <c r="H14" s="29">
        <v>5.1999999999999998E-2</v>
      </c>
      <c r="I14" s="29">
        <v>1.7000000000000001E-2</v>
      </c>
      <c r="J14" s="29">
        <v>1E-3</v>
      </c>
      <c r="K14" s="29">
        <v>1E-3</v>
      </c>
      <c r="L14" s="29">
        <v>1E-3</v>
      </c>
      <c r="M14" s="29">
        <v>7.0000000000000001E-3</v>
      </c>
      <c r="N14" s="29">
        <v>0.26300000000000001</v>
      </c>
      <c r="O14" s="29">
        <v>5.8000000000000003E-2</v>
      </c>
      <c r="P14" s="16">
        <v>4.3</v>
      </c>
      <c r="Q14" s="16">
        <v>12.4</v>
      </c>
      <c r="R14" s="16">
        <v>25.6</v>
      </c>
      <c r="S14" s="16">
        <v>51.6</v>
      </c>
      <c r="T14" s="16">
        <v>1.77</v>
      </c>
      <c r="U14" s="16">
        <v>5.38</v>
      </c>
      <c r="V14" s="16">
        <v>0</v>
      </c>
      <c r="W14" s="16">
        <v>7.67</v>
      </c>
      <c r="X14" s="16">
        <v>0</v>
      </c>
      <c r="Y14" s="16">
        <v>0.69</v>
      </c>
      <c r="Z14" s="16">
        <v>5.31</v>
      </c>
      <c r="AA14" s="16">
        <v>6.9</v>
      </c>
      <c r="AB14" s="16">
        <v>14.08</v>
      </c>
      <c r="AC14" s="16">
        <v>3.4</v>
      </c>
      <c r="AD14" s="20">
        <v>68.5</v>
      </c>
      <c r="AE14" s="21">
        <v>73.599999999999994</v>
      </c>
      <c r="AF14" s="24">
        <v>66.099999999999994</v>
      </c>
      <c r="AG14" s="24">
        <v>71</v>
      </c>
      <c r="AH14" s="24">
        <v>67.3</v>
      </c>
      <c r="AI14" s="24">
        <v>72.2</v>
      </c>
      <c r="AJ14" s="24">
        <v>79.400000000000006</v>
      </c>
      <c r="AK14" s="24">
        <v>84.3</v>
      </c>
      <c r="AL14" s="24">
        <v>90.9</v>
      </c>
      <c r="AM14" s="24">
        <v>95.8</v>
      </c>
      <c r="AN14" s="24">
        <v>69.599999999999994</v>
      </c>
      <c r="AO14" s="21">
        <v>74.8</v>
      </c>
      <c r="AP14" s="21">
        <v>125.5</v>
      </c>
      <c r="AQ14" s="21">
        <v>133.19999999999999</v>
      </c>
      <c r="AR14" s="21">
        <v>0</v>
      </c>
      <c r="AS14" s="21">
        <v>0</v>
      </c>
      <c r="AT14" s="21">
        <v>109.9</v>
      </c>
      <c r="AU14" s="21">
        <v>116.5</v>
      </c>
      <c r="AV14" s="21">
        <v>99.5</v>
      </c>
      <c r="AW14" s="21">
        <v>165.3</v>
      </c>
      <c r="AX14" s="21">
        <v>91.2</v>
      </c>
      <c r="AY14" s="21">
        <v>96.4</v>
      </c>
      <c r="AZ14" s="21">
        <v>0</v>
      </c>
      <c r="BA14" s="21">
        <v>0</v>
      </c>
      <c r="BB14" s="21">
        <v>6.18</v>
      </c>
      <c r="BC14" s="34">
        <v>102.35</v>
      </c>
      <c r="BD14" s="35">
        <v>0.75</v>
      </c>
    </row>
    <row r="15" spans="1:56" x14ac:dyDescent="0.2">
      <c r="A15" s="3">
        <v>12</v>
      </c>
      <c r="B15" s="4">
        <v>17.71</v>
      </c>
      <c r="C15" s="12"/>
      <c r="D15" s="4">
        <v>10.039999999999999</v>
      </c>
      <c r="E15" s="29">
        <v>0.216</v>
      </c>
      <c r="F15" s="29">
        <v>0.19600000000000001</v>
      </c>
      <c r="G15" s="29">
        <v>0.122</v>
      </c>
      <c r="H15" s="29">
        <v>5.1999999999999998E-2</v>
      </c>
      <c r="I15" s="29">
        <v>1.7000000000000001E-2</v>
      </c>
      <c r="J15" s="29">
        <v>1E-3</v>
      </c>
      <c r="K15" s="29">
        <v>1E-3</v>
      </c>
      <c r="L15" s="29">
        <v>1E-3</v>
      </c>
      <c r="M15" s="29">
        <v>7.0000000000000001E-3</v>
      </c>
      <c r="N15" s="29">
        <v>0.26300000000000001</v>
      </c>
      <c r="O15" s="29">
        <v>5.8000000000000003E-2</v>
      </c>
      <c r="P15" s="16">
        <v>4.3</v>
      </c>
      <c r="Q15" s="16">
        <v>12.4</v>
      </c>
      <c r="R15" s="16">
        <v>25.6</v>
      </c>
      <c r="S15" s="16">
        <v>51.6</v>
      </c>
      <c r="T15" s="16">
        <v>1.77</v>
      </c>
      <c r="U15" s="16">
        <v>5.38</v>
      </c>
      <c r="V15" s="16">
        <v>0</v>
      </c>
      <c r="W15" s="16">
        <v>7.67</v>
      </c>
      <c r="X15" s="16">
        <v>0</v>
      </c>
      <c r="Y15" s="16">
        <v>0.69</v>
      </c>
      <c r="Z15" s="16">
        <v>5.31</v>
      </c>
      <c r="AA15" s="16">
        <v>6.9</v>
      </c>
      <c r="AB15" s="16">
        <v>14.08</v>
      </c>
      <c r="AC15" s="16">
        <v>3.4</v>
      </c>
      <c r="AD15" s="20">
        <v>68.5</v>
      </c>
      <c r="AE15" s="21">
        <v>73.599999999999994</v>
      </c>
      <c r="AF15" s="24">
        <v>66.099999999999994</v>
      </c>
      <c r="AG15" s="24">
        <v>71</v>
      </c>
      <c r="AH15" s="24">
        <v>67.3</v>
      </c>
      <c r="AI15" s="24">
        <v>72.2</v>
      </c>
      <c r="AJ15" s="24">
        <v>79.400000000000006</v>
      </c>
      <c r="AK15" s="24">
        <v>84.3</v>
      </c>
      <c r="AL15" s="24">
        <v>90.9</v>
      </c>
      <c r="AM15" s="24">
        <v>95.8</v>
      </c>
      <c r="AN15" s="24">
        <v>69.599999999999994</v>
      </c>
      <c r="AO15" s="21">
        <v>74.8</v>
      </c>
      <c r="AP15" s="21">
        <v>125.5</v>
      </c>
      <c r="AQ15" s="21">
        <v>133.19999999999999</v>
      </c>
      <c r="AR15" s="21">
        <v>0</v>
      </c>
      <c r="AS15" s="21">
        <v>0</v>
      </c>
      <c r="AT15" s="21">
        <v>109.9</v>
      </c>
      <c r="AU15" s="21">
        <v>116.5</v>
      </c>
      <c r="AV15" s="21">
        <v>99.5</v>
      </c>
      <c r="AW15" s="21">
        <v>165.3</v>
      </c>
      <c r="AX15" s="21">
        <v>91.2</v>
      </c>
      <c r="AY15" s="21">
        <v>96.4</v>
      </c>
      <c r="AZ15" s="21">
        <v>0</v>
      </c>
      <c r="BA15" s="21">
        <v>0</v>
      </c>
      <c r="BB15" s="21">
        <v>6.18</v>
      </c>
      <c r="BC15" s="34">
        <v>102.35</v>
      </c>
      <c r="BD15" s="35">
        <v>0.75</v>
      </c>
    </row>
    <row r="16" spans="1:56" x14ac:dyDescent="0.2">
      <c r="A16" s="3">
        <v>13</v>
      </c>
      <c r="B16" s="4">
        <v>17.71</v>
      </c>
      <c r="C16" s="12"/>
      <c r="D16" s="4">
        <v>10.039999999999999</v>
      </c>
      <c r="E16" s="29">
        <v>0.216</v>
      </c>
      <c r="F16" s="29">
        <v>0.19600000000000001</v>
      </c>
      <c r="G16" s="29">
        <v>0.122</v>
      </c>
      <c r="H16" s="29">
        <v>5.1999999999999998E-2</v>
      </c>
      <c r="I16" s="29">
        <v>1.7000000000000001E-2</v>
      </c>
      <c r="J16" s="29">
        <v>1E-3</v>
      </c>
      <c r="K16" s="29">
        <v>1E-3</v>
      </c>
      <c r="L16" s="29">
        <v>1E-3</v>
      </c>
      <c r="M16" s="29">
        <v>7.0000000000000001E-3</v>
      </c>
      <c r="N16" s="29">
        <v>0.26300000000000001</v>
      </c>
      <c r="O16" s="29">
        <v>5.8000000000000003E-2</v>
      </c>
      <c r="P16" s="16">
        <v>4.3</v>
      </c>
      <c r="Q16" s="16">
        <v>12.4</v>
      </c>
      <c r="R16" s="16">
        <v>25.6</v>
      </c>
      <c r="S16" s="16">
        <v>51.6</v>
      </c>
      <c r="T16" s="16">
        <v>1.77</v>
      </c>
      <c r="U16" s="16">
        <v>5.38</v>
      </c>
      <c r="V16" s="16">
        <v>0</v>
      </c>
      <c r="W16" s="16">
        <v>7.67</v>
      </c>
      <c r="X16" s="16">
        <v>0</v>
      </c>
      <c r="Y16" s="16">
        <v>0.69</v>
      </c>
      <c r="Z16" s="16">
        <v>5.31</v>
      </c>
      <c r="AA16" s="16">
        <v>6.9</v>
      </c>
      <c r="AB16" s="16">
        <v>14.08</v>
      </c>
      <c r="AC16" s="16">
        <v>3.4</v>
      </c>
      <c r="AD16" s="20">
        <v>68.5</v>
      </c>
      <c r="AE16" s="21">
        <v>73.599999999999994</v>
      </c>
      <c r="AF16" s="24">
        <v>66.099999999999994</v>
      </c>
      <c r="AG16" s="24">
        <v>71</v>
      </c>
      <c r="AH16" s="24">
        <v>67.3</v>
      </c>
      <c r="AI16" s="24">
        <v>72.2</v>
      </c>
      <c r="AJ16" s="24">
        <v>79.400000000000006</v>
      </c>
      <c r="AK16" s="24">
        <v>84.3</v>
      </c>
      <c r="AL16" s="24">
        <v>90.9</v>
      </c>
      <c r="AM16" s="24">
        <v>95.8</v>
      </c>
      <c r="AN16" s="24">
        <v>69.599999999999994</v>
      </c>
      <c r="AO16" s="21">
        <v>74.8</v>
      </c>
      <c r="AP16" s="21">
        <v>125.5</v>
      </c>
      <c r="AQ16" s="21">
        <v>133.19999999999999</v>
      </c>
      <c r="AR16" s="21">
        <v>0</v>
      </c>
      <c r="AS16" s="21">
        <v>0</v>
      </c>
      <c r="AT16" s="21">
        <v>109.9</v>
      </c>
      <c r="AU16" s="21">
        <v>116.5</v>
      </c>
      <c r="AV16" s="21">
        <v>99.5</v>
      </c>
      <c r="AW16" s="21">
        <v>165.3</v>
      </c>
      <c r="AX16" s="21">
        <v>91.2</v>
      </c>
      <c r="AY16" s="21">
        <v>96.4</v>
      </c>
      <c r="AZ16" s="21">
        <v>0</v>
      </c>
      <c r="BA16" s="21">
        <v>0</v>
      </c>
      <c r="BB16" s="21">
        <v>6.18</v>
      </c>
      <c r="BC16" s="34">
        <v>102.35</v>
      </c>
      <c r="BD16" s="35">
        <v>0.75</v>
      </c>
    </row>
    <row r="17" spans="1:56" x14ac:dyDescent="0.2">
      <c r="A17" s="3">
        <v>14</v>
      </c>
      <c r="B17" s="4">
        <v>17.71</v>
      </c>
      <c r="C17" s="12"/>
      <c r="D17" s="4">
        <v>10.039999999999999</v>
      </c>
      <c r="E17" s="29">
        <v>0.216</v>
      </c>
      <c r="F17" s="29">
        <v>0.19600000000000001</v>
      </c>
      <c r="G17" s="29">
        <v>0.122</v>
      </c>
      <c r="H17" s="29">
        <v>5.1999999999999998E-2</v>
      </c>
      <c r="I17" s="29">
        <v>1.7000000000000001E-2</v>
      </c>
      <c r="J17" s="29">
        <v>1E-3</v>
      </c>
      <c r="K17" s="29">
        <v>1E-3</v>
      </c>
      <c r="L17" s="29">
        <v>1E-3</v>
      </c>
      <c r="M17" s="29">
        <v>7.0000000000000001E-3</v>
      </c>
      <c r="N17" s="29">
        <v>0.26300000000000001</v>
      </c>
      <c r="O17" s="29">
        <v>5.8000000000000003E-2</v>
      </c>
      <c r="P17" s="16">
        <v>4.3</v>
      </c>
      <c r="Q17" s="16">
        <v>12.4</v>
      </c>
      <c r="R17" s="16">
        <v>25.6</v>
      </c>
      <c r="S17" s="16">
        <v>51.6</v>
      </c>
      <c r="T17" s="16">
        <v>1.77</v>
      </c>
      <c r="U17" s="16">
        <v>5.38</v>
      </c>
      <c r="V17" s="16">
        <v>0</v>
      </c>
      <c r="W17" s="16">
        <v>7.67</v>
      </c>
      <c r="X17" s="16">
        <v>0</v>
      </c>
      <c r="Y17" s="16">
        <v>0.69</v>
      </c>
      <c r="Z17" s="16">
        <v>5.31</v>
      </c>
      <c r="AA17" s="16">
        <v>6.9</v>
      </c>
      <c r="AB17" s="16">
        <v>14.08</v>
      </c>
      <c r="AC17" s="16">
        <v>3.4</v>
      </c>
      <c r="AD17" s="20">
        <v>68.5</v>
      </c>
      <c r="AE17" s="21">
        <v>73.599999999999994</v>
      </c>
      <c r="AF17" s="24">
        <v>66.099999999999994</v>
      </c>
      <c r="AG17" s="24">
        <v>71</v>
      </c>
      <c r="AH17" s="24">
        <v>67.3</v>
      </c>
      <c r="AI17" s="24">
        <v>72.2</v>
      </c>
      <c r="AJ17" s="24">
        <v>79.400000000000006</v>
      </c>
      <c r="AK17" s="24">
        <v>84.3</v>
      </c>
      <c r="AL17" s="24">
        <v>90.9</v>
      </c>
      <c r="AM17" s="24">
        <v>95.8</v>
      </c>
      <c r="AN17" s="24">
        <v>69.599999999999994</v>
      </c>
      <c r="AO17" s="21">
        <v>74.8</v>
      </c>
      <c r="AP17" s="21">
        <v>125.5</v>
      </c>
      <c r="AQ17" s="21">
        <v>133.19999999999999</v>
      </c>
      <c r="AR17" s="21">
        <v>0</v>
      </c>
      <c r="AS17" s="21">
        <v>0</v>
      </c>
      <c r="AT17" s="21">
        <v>109.9</v>
      </c>
      <c r="AU17" s="21">
        <v>116.5</v>
      </c>
      <c r="AV17" s="21">
        <v>99.5</v>
      </c>
      <c r="AW17" s="21">
        <v>165.3</v>
      </c>
      <c r="AX17" s="21">
        <v>91.2</v>
      </c>
      <c r="AY17" s="21">
        <v>96.4</v>
      </c>
      <c r="AZ17" s="21">
        <v>0</v>
      </c>
      <c r="BA17" s="21">
        <v>0</v>
      </c>
      <c r="BB17" s="21">
        <v>6.18</v>
      </c>
      <c r="BC17" s="34">
        <v>102.35</v>
      </c>
      <c r="BD17" s="35">
        <v>0.75</v>
      </c>
    </row>
    <row r="18" spans="1:56" x14ac:dyDescent="0.2">
      <c r="A18" s="3">
        <v>15</v>
      </c>
      <c r="B18" s="4">
        <v>17.71</v>
      </c>
      <c r="C18" s="12"/>
      <c r="D18" s="4">
        <v>10.039999999999999</v>
      </c>
      <c r="E18" s="29">
        <v>0.216</v>
      </c>
      <c r="F18" s="29">
        <v>0.19600000000000001</v>
      </c>
      <c r="G18" s="29">
        <v>0.122</v>
      </c>
      <c r="H18" s="29">
        <v>5.1999999999999998E-2</v>
      </c>
      <c r="I18" s="29">
        <v>1.7000000000000001E-2</v>
      </c>
      <c r="J18" s="29">
        <v>1E-3</v>
      </c>
      <c r="K18" s="29">
        <v>1E-3</v>
      </c>
      <c r="L18" s="29">
        <v>1E-3</v>
      </c>
      <c r="M18" s="29">
        <v>7.0000000000000001E-3</v>
      </c>
      <c r="N18" s="29">
        <v>0.26300000000000001</v>
      </c>
      <c r="O18" s="29">
        <v>5.8000000000000003E-2</v>
      </c>
      <c r="P18" s="16">
        <v>4.3</v>
      </c>
      <c r="Q18" s="16">
        <v>12.4</v>
      </c>
      <c r="R18" s="16">
        <v>25.6</v>
      </c>
      <c r="S18" s="16">
        <v>51.6</v>
      </c>
      <c r="T18" s="16">
        <v>1.77</v>
      </c>
      <c r="U18" s="16">
        <v>5.38</v>
      </c>
      <c r="V18" s="16">
        <v>0</v>
      </c>
      <c r="W18" s="16">
        <v>7.67</v>
      </c>
      <c r="X18" s="16">
        <v>0</v>
      </c>
      <c r="Y18" s="16">
        <v>0.69</v>
      </c>
      <c r="Z18" s="16">
        <v>5.31</v>
      </c>
      <c r="AA18" s="16">
        <v>6.9</v>
      </c>
      <c r="AB18" s="16">
        <v>14.08</v>
      </c>
      <c r="AC18" s="16">
        <v>3.4</v>
      </c>
      <c r="AD18" s="20">
        <v>68.5</v>
      </c>
      <c r="AE18" s="21">
        <v>73.599999999999994</v>
      </c>
      <c r="AF18" s="24">
        <v>66.099999999999994</v>
      </c>
      <c r="AG18" s="24">
        <v>71</v>
      </c>
      <c r="AH18" s="24">
        <v>67.3</v>
      </c>
      <c r="AI18" s="24">
        <v>72.2</v>
      </c>
      <c r="AJ18" s="24">
        <v>79.400000000000006</v>
      </c>
      <c r="AK18" s="24">
        <v>84.3</v>
      </c>
      <c r="AL18" s="24">
        <v>90.9</v>
      </c>
      <c r="AM18" s="24">
        <v>95.8</v>
      </c>
      <c r="AN18" s="24">
        <v>69.599999999999994</v>
      </c>
      <c r="AO18" s="21">
        <v>74.8</v>
      </c>
      <c r="AP18" s="21">
        <v>125.5</v>
      </c>
      <c r="AQ18" s="21">
        <v>133.19999999999999</v>
      </c>
      <c r="AR18" s="21">
        <v>0</v>
      </c>
      <c r="AS18" s="21">
        <v>0</v>
      </c>
      <c r="AT18" s="21">
        <v>109.9</v>
      </c>
      <c r="AU18" s="21">
        <v>116.5</v>
      </c>
      <c r="AV18" s="21">
        <v>99.5</v>
      </c>
      <c r="AW18" s="21">
        <v>165.3</v>
      </c>
      <c r="AX18" s="21">
        <v>91.2</v>
      </c>
      <c r="AY18" s="21">
        <v>96.4</v>
      </c>
      <c r="AZ18" s="21">
        <v>0</v>
      </c>
      <c r="BA18" s="21">
        <v>0</v>
      </c>
      <c r="BB18" s="21">
        <v>6.18</v>
      </c>
      <c r="BC18" s="34">
        <v>102.35</v>
      </c>
      <c r="BD18" s="35">
        <v>0.75</v>
      </c>
    </row>
    <row r="19" spans="1:56" x14ac:dyDescent="0.2">
      <c r="A19" s="3">
        <v>16</v>
      </c>
      <c r="B19" s="4">
        <v>17.71</v>
      </c>
      <c r="C19" s="12"/>
      <c r="D19" s="4">
        <v>10.039999999999999</v>
      </c>
      <c r="E19" s="29">
        <v>0.20899999999999999</v>
      </c>
      <c r="F19" s="29">
        <v>0.187</v>
      </c>
      <c r="G19" s="29">
        <v>0.11799999999999999</v>
      </c>
      <c r="H19" s="29">
        <v>5.8999999999999997E-2</v>
      </c>
      <c r="I19" s="29">
        <v>2.3E-2</v>
      </c>
      <c r="J19" s="29">
        <v>6.0000000000000001E-3</v>
      </c>
      <c r="K19" s="29">
        <v>5.0000000000000001E-3</v>
      </c>
      <c r="L19" s="29">
        <v>5.0000000000000001E-3</v>
      </c>
      <c r="M19" s="29">
        <v>8.9999999999999993E-3</v>
      </c>
      <c r="N19" s="29">
        <v>0.26300000000000001</v>
      </c>
      <c r="O19" s="29">
        <v>5.8000000000000003E-2</v>
      </c>
      <c r="P19" s="16">
        <v>4.3</v>
      </c>
      <c r="Q19" s="16">
        <v>12.4</v>
      </c>
      <c r="R19" s="16">
        <v>25.6</v>
      </c>
      <c r="S19" s="16">
        <v>51.6</v>
      </c>
      <c r="T19" s="16">
        <v>1.77</v>
      </c>
      <c r="U19" s="16">
        <v>5.38</v>
      </c>
      <c r="V19" s="16">
        <v>0</v>
      </c>
      <c r="W19" s="16">
        <v>7.67</v>
      </c>
      <c r="X19" s="16">
        <v>0</v>
      </c>
      <c r="Y19" s="16">
        <v>0.69</v>
      </c>
      <c r="Z19" s="16">
        <v>5.31</v>
      </c>
      <c r="AA19" s="16">
        <v>6.9</v>
      </c>
      <c r="AB19" s="16">
        <v>14.08</v>
      </c>
      <c r="AC19" s="16">
        <v>3.4</v>
      </c>
      <c r="AD19" s="20">
        <v>68.5</v>
      </c>
      <c r="AE19" s="21">
        <v>73.599999999999994</v>
      </c>
      <c r="AF19" s="24">
        <v>66.099999999999994</v>
      </c>
      <c r="AG19" s="24">
        <v>71</v>
      </c>
      <c r="AH19" s="24">
        <v>67.3</v>
      </c>
      <c r="AI19" s="24">
        <v>72.2</v>
      </c>
      <c r="AJ19" s="24">
        <v>79.400000000000006</v>
      </c>
      <c r="AK19" s="24">
        <v>84.3</v>
      </c>
      <c r="AL19" s="24">
        <v>90.9</v>
      </c>
      <c r="AM19" s="24">
        <v>95.8</v>
      </c>
      <c r="AN19" s="24">
        <v>69.599999999999994</v>
      </c>
      <c r="AO19" s="21">
        <v>74.8</v>
      </c>
      <c r="AP19" s="21">
        <v>125.5</v>
      </c>
      <c r="AQ19" s="21">
        <v>133.19999999999999</v>
      </c>
      <c r="AR19" s="21">
        <v>0</v>
      </c>
      <c r="AS19" s="21">
        <v>0</v>
      </c>
      <c r="AT19" s="21">
        <v>109.9</v>
      </c>
      <c r="AU19" s="21">
        <v>116.5</v>
      </c>
      <c r="AV19" s="21">
        <v>99.5</v>
      </c>
      <c r="AW19" s="21">
        <v>165.3</v>
      </c>
      <c r="AX19" s="21">
        <v>91.2</v>
      </c>
      <c r="AY19" s="21">
        <v>96.4</v>
      </c>
      <c r="AZ19" s="21">
        <v>0</v>
      </c>
      <c r="BA19" s="21">
        <v>0</v>
      </c>
      <c r="BB19" s="21">
        <v>16.43</v>
      </c>
      <c r="BC19" s="34">
        <v>61.29</v>
      </c>
      <c r="BD19" s="35">
        <v>0.75</v>
      </c>
    </row>
    <row r="20" spans="1:56" x14ac:dyDescent="0.2">
      <c r="A20" s="3">
        <v>17</v>
      </c>
      <c r="B20" s="4">
        <v>17.71</v>
      </c>
      <c r="C20" s="12"/>
      <c r="D20" s="4">
        <v>10.039999999999999</v>
      </c>
      <c r="E20" s="29">
        <v>0.20899999999999999</v>
      </c>
      <c r="F20" s="29">
        <v>0.187</v>
      </c>
      <c r="G20" s="29">
        <v>0.11799999999999999</v>
      </c>
      <c r="H20" s="29">
        <v>5.8999999999999997E-2</v>
      </c>
      <c r="I20" s="29">
        <v>2.3E-2</v>
      </c>
      <c r="J20" s="29">
        <v>6.0000000000000001E-3</v>
      </c>
      <c r="K20" s="29">
        <v>5.0000000000000001E-3</v>
      </c>
      <c r="L20" s="29">
        <v>5.0000000000000001E-3</v>
      </c>
      <c r="M20" s="29">
        <v>8.9999999999999993E-3</v>
      </c>
      <c r="N20" s="29">
        <v>0.26300000000000001</v>
      </c>
      <c r="O20" s="29">
        <v>5.8000000000000003E-2</v>
      </c>
      <c r="P20" s="16">
        <v>4.3</v>
      </c>
      <c r="Q20" s="16">
        <v>12.4</v>
      </c>
      <c r="R20" s="16">
        <v>25.6</v>
      </c>
      <c r="S20" s="16">
        <v>51.6</v>
      </c>
      <c r="T20" s="16">
        <v>1.77</v>
      </c>
      <c r="U20" s="16">
        <v>5.38</v>
      </c>
      <c r="V20" s="16">
        <v>0</v>
      </c>
      <c r="W20" s="16">
        <v>7.67</v>
      </c>
      <c r="X20" s="16">
        <v>0</v>
      </c>
      <c r="Y20" s="16">
        <v>0.69</v>
      </c>
      <c r="Z20" s="16">
        <v>5.31</v>
      </c>
      <c r="AA20" s="16">
        <v>6.9</v>
      </c>
      <c r="AB20" s="16">
        <v>14.08</v>
      </c>
      <c r="AC20" s="16">
        <v>3.4</v>
      </c>
      <c r="AD20" s="20">
        <v>68.5</v>
      </c>
      <c r="AE20" s="21">
        <v>73.599999999999994</v>
      </c>
      <c r="AF20" s="24">
        <v>66.099999999999994</v>
      </c>
      <c r="AG20" s="24">
        <v>71</v>
      </c>
      <c r="AH20" s="24">
        <v>67.3</v>
      </c>
      <c r="AI20" s="24">
        <v>72.2</v>
      </c>
      <c r="AJ20" s="24">
        <v>79.400000000000006</v>
      </c>
      <c r="AK20" s="24">
        <v>84.3</v>
      </c>
      <c r="AL20" s="24">
        <v>90.9</v>
      </c>
      <c r="AM20" s="24">
        <v>95.8</v>
      </c>
      <c r="AN20" s="24">
        <v>69.599999999999994</v>
      </c>
      <c r="AO20" s="21">
        <v>74.8</v>
      </c>
      <c r="AP20" s="21">
        <v>125.5</v>
      </c>
      <c r="AQ20" s="21">
        <v>133.19999999999999</v>
      </c>
      <c r="AR20" s="21">
        <v>0</v>
      </c>
      <c r="AS20" s="21">
        <v>0</v>
      </c>
      <c r="AT20" s="21">
        <v>109.9</v>
      </c>
      <c r="AU20" s="21">
        <v>116.5</v>
      </c>
      <c r="AV20" s="21">
        <v>99.5</v>
      </c>
      <c r="AW20" s="21">
        <v>165.3</v>
      </c>
      <c r="AX20" s="21">
        <v>91.2</v>
      </c>
      <c r="AY20" s="21">
        <v>96.4</v>
      </c>
      <c r="AZ20" s="21">
        <v>0</v>
      </c>
      <c r="BA20" s="21">
        <v>0</v>
      </c>
      <c r="BB20" s="21">
        <v>16.43</v>
      </c>
      <c r="BC20" s="34">
        <v>61.29</v>
      </c>
      <c r="BD20" s="35">
        <v>0.75</v>
      </c>
    </row>
    <row r="21" spans="1:56" x14ac:dyDescent="0.2">
      <c r="A21" s="3">
        <v>18</v>
      </c>
      <c r="B21" s="4">
        <v>17.71</v>
      </c>
      <c r="C21" s="12"/>
      <c r="D21" s="4">
        <v>10.039999999999999</v>
      </c>
      <c r="E21" s="29">
        <v>0.20899999999999999</v>
      </c>
      <c r="F21" s="29">
        <v>0.187</v>
      </c>
      <c r="G21" s="29">
        <v>0.11799999999999999</v>
      </c>
      <c r="H21" s="29">
        <v>5.8999999999999997E-2</v>
      </c>
      <c r="I21" s="29">
        <v>2.3E-2</v>
      </c>
      <c r="J21" s="29">
        <v>6.0000000000000001E-3</v>
      </c>
      <c r="K21" s="29">
        <v>5.0000000000000001E-3</v>
      </c>
      <c r="L21" s="29">
        <v>5.0000000000000001E-3</v>
      </c>
      <c r="M21" s="29">
        <v>8.9999999999999993E-3</v>
      </c>
      <c r="N21" s="29">
        <v>0.26300000000000001</v>
      </c>
      <c r="O21" s="29">
        <v>5.8000000000000003E-2</v>
      </c>
      <c r="P21" s="16">
        <v>4.3</v>
      </c>
      <c r="Q21" s="16">
        <v>12.4</v>
      </c>
      <c r="R21" s="16">
        <v>25.6</v>
      </c>
      <c r="S21" s="16">
        <v>51.6</v>
      </c>
      <c r="T21" s="16">
        <v>1.77</v>
      </c>
      <c r="U21" s="16">
        <v>5.38</v>
      </c>
      <c r="V21" s="16">
        <v>0</v>
      </c>
      <c r="W21" s="16">
        <v>7.67</v>
      </c>
      <c r="X21" s="16">
        <v>0</v>
      </c>
      <c r="Y21" s="16">
        <v>0.69</v>
      </c>
      <c r="Z21" s="16">
        <v>5.31</v>
      </c>
      <c r="AA21" s="16">
        <v>6.9</v>
      </c>
      <c r="AB21" s="16">
        <v>14.08</v>
      </c>
      <c r="AC21" s="16">
        <v>3.4</v>
      </c>
      <c r="AD21" s="20">
        <v>68.5</v>
      </c>
      <c r="AE21" s="21">
        <v>73.599999999999994</v>
      </c>
      <c r="AF21" s="24">
        <v>66.099999999999994</v>
      </c>
      <c r="AG21" s="24">
        <v>71</v>
      </c>
      <c r="AH21" s="24">
        <v>67.3</v>
      </c>
      <c r="AI21" s="24">
        <v>72.2</v>
      </c>
      <c r="AJ21" s="24">
        <v>79.400000000000006</v>
      </c>
      <c r="AK21" s="24">
        <v>84.3</v>
      </c>
      <c r="AL21" s="24">
        <v>90.9</v>
      </c>
      <c r="AM21" s="24">
        <v>95.8</v>
      </c>
      <c r="AN21" s="24">
        <v>69.599999999999994</v>
      </c>
      <c r="AO21" s="21">
        <v>74.8</v>
      </c>
      <c r="AP21" s="21">
        <v>125.5</v>
      </c>
      <c r="AQ21" s="21">
        <v>133.19999999999999</v>
      </c>
      <c r="AR21" s="21">
        <v>0</v>
      </c>
      <c r="AS21" s="21">
        <v>0</v>
      </c>
      <c r="AT21" s="21">
        <v>109.9</v>
      </c>
      <c r="AU21" s="21">
        <v>116.5</v>
      </c>
      <c r="AV21" s="21">
        <v>99.5</v>
      </c>
      <c r="AW21" s="21">
        <v>165.3</v>
      </c>
      <c r="AX21" s="21">
        <v>91.2</v>
      </c>
      <c r="AY21" s="21">
        <v>96.4</v>
      </c>
      <c r="AZ21" s="21">
        <v>0</v>
      </c>
      <c r="BA21" s="21">
        <v>0</v>
      </c>
      <c r="BB21" s="21">
        <v>16.43</v>
      </c>
      <c r="BC21" s="34">
        <v>61.29</v>
      </c>
      <c r="BD21" s="35">
        <v>0.75</v>
      </c>
    </row>
    <row r="22" spans="1:56" x14ac:dyDescent="0.2">
      <c r="A22" s="3">
        <v>19</v>
      </c>
      <c r="B22" s="4">
        <v>17.71</v>
      </c>
      <c r="C22" s="12"/>
      <c r="D22" s="4">
        <v>10.039999999999999</v>
      </c>
      <c r="E22" s="29">
        <v>0.20899999999999999</v>
      </c>
      <c r="F22" s="29">
        <v>0.187</v>
      </c>
      <c r="G22" s="29">
        <v>0.11799999999999999</v>
      </c>
      <c r="H22" s="29">
        <v>5.8999999999999997E-2</v>
      </c>
      <c r="I22" s="29">
        <v>2.3E-2</v>
      </c>
      <c r="J22" s="29">
        <v>6.0000000000000001E-3</v>
      </c>
      <c r="K22" s="29">
        <v>5.0000000000000001E-3</v>
      </c>
      <c r="L22" s="29">
        <v>5.0000000000000001E-3</v>
      </c>
      <c r="M22" s="29">
        <v>8.9999999999999993E-3</v>
      </c>
      <c r="N22" s="29">
        <v>0.26300000000000001</v>
      </c>
      <c r="O22" s="29">
        <v>5.8000000000000003E-2</v>
      </c>
      <c r="P22" s="16">
        <v>4.3</v>
      </c>
      <c r="Q22" s="16">
        <v>12.4</v>
      </c>
      <c r="R22" s="16">
        <v>25.6</v>
      </c>
      <c r="S22" s="16">
        <v>51.6</v>
      </c>
      <c r="T22" s="16">
        <v>1.77</v>
      </c>
      <c r="U22" s="16">
        <v>5.38</v>
      </c>
      <c r="V22" s="16">
        <v>0</v>
      </c>
      <c r="W22" s="16">
        <v>7.67</v>
      </c>
      <c r="X22" s="16">
        <v>0</v>
      </c>
      <c r="Y22" s="16">
        <v>0.69</v>
      </c>
      <c r="Z22" s="16">
        <v>5.31</v>
      </c>
      <c r="AA22" s="16">
        <v>6.9</v>
      </c>
      <c r="AB22" s="16">
        <v>14.08</v>
      </c>
      <c r="AC22" s="16">
        <v>3.4</v>
      </c>
      <c r="AD22" s="20">
        <v>250.9</v>
      </c>
      <c r="AE22" s="21">
        <v>269.7</v>
      </c>
      <c r="AF22" s="24">
        <v>242</v>
      </c>
      <c r="AG22" s="24">
        <v>260.2</v>
      </c>
      <c r="AH22" s="24">
        <v>244.4</v>
      </c>
      <c r="AI22" s="24">
        <v>262.60000000000002</v>
      </c>
      <c r="AJ22" s="24">
        <v>276.7</v>
      </c>
      <c r="AK22" s="24">
        <v>294.89999999999998</v>
      </c>
      <c r="AL22" s="24">
        <v>307.5</v>
      </c>
      <c r="AM22" s="24">
        <v>325.7</v>
      </c>
      <c r="AN22" s="24">
        <v>257.3</v>
      </c>
      <c r="AO22" s="21">
        <v>276.60000000000002</v>
      </c>
      <c r="AP22" s="21">
        <v>191.6</v>
      </c>
      <c r="AQ22" s="21">
        <v>201.7</v>
      </c>
      <c r="AR22" s="21">
        <v>185.6</v>
      </c>
      <c r="AS22" s="21">
        <v>195.2</v>
      </c>
      <c r="AT22" s="21">
        <v>171.4</v>
      </c>
      <c r="AU22" s="21">
        <v>180</v>
      </c>
      <c r="AV22" s="21">
        <v>157.80000000000001</v>
      </c>
      <c r="AW22" s="21">
        <v>165.4</v>
      </c>
      <c r="AX22" s="21">
        <v>147</v>
      </c>
      <c r="AY22" s="21">
        <v>153.80000000000001</v>
      </c>
      <c r="AZ22" s="21">
        <v>141.5</v>
      </c>
      <c r="BA22" s="21">
        <v>147.9</v>
      </c>
      <c r="BB22" s="21">
        <v>16.43</v>
      </c>
      <c r="BC22" s="34">
        <v>61.29</v>
      </c>
      <c r="BD22" s="35">
        <v>0.75</v>
      </c>
    </row>
    <row r="23" spans="1:56" x14ac:dyDescent="0.2">
      <c r="A23" s="3">
        <v>20</v>
      </c>
      <c r="B23" s="4">
        <v>18.16</v>
      </c>
      <c r="C23" s="12"/>
      <c r="D23" s="4">
        <v>10.19</v>
      </c>
      <c r="E23" s="29">
        <v>0.20899999999999999</v>
      </c>
      <c r="F23" s="29">
        <v>0.187</v>
      </c>
      <c r="G23" s="29">
        <v>0.11799999999999999</v>
      </c>
      <c r="H23" s="29">
        <v>5.8999999999999997E-2</v>
      </c>
      <c r="I23" s="29">
        <v>2.3E-2</v>
      </c>
      <c r="J23" s="29">
        <v>6.0000000000000001E-3</v>
      </c>
      <c r="K23" s="29">
        <v>5.0000000000000001E-3</v>
      </c>
      <c r="L23" s="29">
        <v>5.0000000000000001E-3</v>
      </c>
      <c r="M23" s="29">
        <v>8.9999999999999993E-3</v>
      </c>
      <c r="N23" s="29">
        <v>0.26300000000000001</v>
      </c>
      <c r="O23" s="29">
        <v>5.8000000000000003E-2</v>
      </c>
      <c r="P23" s="16">
        <v>4.3</v>
      </c>
      <c r="Q23" s="16">
        <v>12.4</v>
      </c>
      <c r="R23" s="16">
        <v>25.6</v>
      </c>
      <c r="S23" s="16">
        <v>51.6</v>
      </c>
      <c r="T23" s="16">
        <v>1.77</v>
      </c>
      <c r="U23" s="16">
        <v>5.38</v>
      </c>
      <c r="V23" s="16">
        <v>0</v>
      </c>
      <c r="W23" s="16">
        <v>7.67</v>
      </c>
      <c r="X23" s="16">
        <v>0</v>
      </c>
      <c r="Y23" s="16">
        <v>0.69</v>
      </c>
      <c r="Z23" s="16">
        <v>5.31</v>
      </c>
      <c r="AA23" s="16">
        <v>6.9</v>
      </c>
      <c r="AB23" s="16">
        <v>14.08</v>
      </c>
      <c r="AC23" s="16">
        <v>3.4</v>
      </c>
      <c r="AD23" s="20">
        <v>250.9</v>
      </c>
      <c r="AE23" s="21">
        <v>269.7</v>
      </c>
      <c r="AF23" s="24">
        <v>242</v>
      </c>
      <c r="AG23" s="24">
        <v>260.2</v>
      </c>
      <c r="AH23" s="24">
        <v>244.4</v>
      </c>
      <c r="AI23" s="24">
        <v>262.60000000000002</v>
      </c>
      <c r="AJ23" s="24">
        <v>276.7</v>
      </c>
      <c r="AK23" s="24">
        <v>294.89999999999998</v>
      </c>
      <c r="AL23" s="24">
        <v>307.5</v>
      </c>
      <c r="AM23" s="24">
        <v>325.7</v>
      </c>
      <c r="AN23" s="24">
        <v>257.3</v>
      </c>
      <c r="AO23" s="21">
        <v>276.60000000000002</v>
      </c>
      <c r="AP23" s="21">
        <v>191.6</v>
      </c>
      <c r="AQ23" s="21">
        <v>201.7</v>
      </c>
      <c r="AR23" s="21">
        <v>185.6</v>
      </c>
      <c r="AS23" s="21">
        <v>195.2</v>
      </c>
      <c r="AT23" s="21">
        <v>171.4</v>
      </c>
      <c r="AU23" s="21">
        <v>180</v>
      </c>
      <c r="AV23" s="21">
        <v>157.80000000000001</v>
      </c>
      <c r="AW23" s="21">
        <v>165.4</v>
      </c>
      <c r="AX23" s="21">
        <v>147</v>
      </c>
      <c r="AY23" s="21">
        <v>153.80000000000001</v>
      </c>
      <c r="AZ23" s="21">
        <v>141.5</v>
      </c>
      <c r="BA23" s="21">
        <v>147.9</v>
      </c>
      <c r="BB23" s="21">
        <v>16.43</v>
      </c>
      <c r="BC23" s="34">
        <v>61.29</v>
      </c>
      <c r="BD23" s="35">
        <v>0.75</v>
      </c>
    </row>
    <row r="24" spans="1:56" x14ac:dyDescent="0.2">
      <c r="A24" s="3">
        <v>21</v>
      </c>
      <c r="B24" s="4">
        <v>18.61</v>
      </c>
      <c r="C24" s="12"/>
      <c r="D24" s="4">
        <v>10.35</v>
      </c>
      <c r="E24" s="29">
        <v>0.66500000000000004</v>
      </c>
      <c r="F24" s="29">
        <v>0.60899999999999999</v>
      </c>
      <c r="G24" s="29">
        <v>0.38700000000000001</v>
      </c>
      <c r="H24" s="29">
        <v>0.16900000000000001</v>
      </c>
      <c r="I24" s="29">
        <v>5.3999999999999999E-2</v>
      </c>
      <c r="J24" s="29">
        <v>5.0999999999999997E-2</v>
      </c>
      <c r="K24" s="29">
        <v>6.0999999999999999E-2</v>
      </c>
      <c r="L24" s="29">
        <v>4.2000000000000003E-2</v>
      </c>
      <c r="M24" s="29">
        <v>0.50800000000000001</v>
      </c>
      <c r="N24" s="29">
        <v>0.26300000000000001</v>
      </c>
      <c r="O24" s="29">
        <v>0.14899999999999999</v>
      </c>
      <c r="P24" s="16">
        <v>7.5</v>
      </c>
      <c r="Q24" s="16">
        <v>25.1</v>
      </c>
      <c r="R24" s="16">
        <v>59.3</v>
      </c>
      <c r="S24" s="16">
        <v>98.4</v>
      </c>
      <c r="T24" s="16">
        <v>4.8099999999999996</v>
      </c>
      <c r="U24" s="16">
        <v>17.05</v>
      </c>
      <c r="V24" s="16">
        <v>3.16</v>
      </c>
      <c r="W24" s="16">
        <v>23.91</v>
      </c>
      <c r="X24" s="16">
        <v>4.4000000000000004</v>
      </c>
      <c r="Y24" s="16">
        <v>4.87</v>
      </c>
      <c r="Z24" s="16">
        <v>6.75</v>
      </c>
      <c r="AA24" s="16">
        <v>9</v>
      </c>
      <c r="AB24" s="16">
        <v>19.04</v>
      </c>
      <c r="AC24" s="16">
        <v>9.83</v>
      </c>
      <c r="AD24" s="20">
        <v>250.9</v>
      </c>
      <c r="AE24" s="21">
        <v>269.7</v>
      </c>
      <c r="AF24" s="24">
        <v>242</v>
      </c>
      <c r="AG24" s="24">
        <v>260.2</v>
      </c>
      <c r="AH24" s="24">
        <v>244.4</v>
      </c>
      <c r="AI24" s="24">
        <v>262.60000000000002</v>
      </c>
      <c r="AJ24" s="24">
        <v>276.7</v>
      </c>
      <c r="AK24" s="24">
        <v>294.89999999999998</v>
      </c>
      <c r="AL24" s="24">
        <v>307.5</v>
      </c>
      <c r="AM24" s="24">
        <v>325.7</v>
      </c>
      <c r="AN24" s="24">
        <v>257.3</v>
      </c>
      <c r="AO24" s="21">
        <v>276.60000000000002</v>
      </c>
      <c r="AP24" s="21">
        <v>191.6</v>
      </c>
      <c r="AQ24" s="21">
        <v>201.7</v>
      </c>
      <c r="AR24" s="21">
        <v>185.6</v>
      </c>
      <c r="AS24" s="21">
        <v>195.2</v>
      </c>
      <c r="AT24" s="21">
        <v>171.4</v>
      </c>
      <c r="AU24" s="21">
        <v>180</v>
      </c>
      <c r="AV24" s="21">
        <v>157.80000000000001</v>
      </c>
      <c r="AW24" s="21">
        <v>165.4</v>
      </c>
      <c r="AX24" s="21">
        <v>147</v>
      </c>
      <c r="AY24" s="21">
        <v>153.80000000000001</v>
      </c>
      <c r="AZ24" s="21">
        <v>141.5</v>
      </c>
      <c r="BA24" s="21">
        <v>147.9</v>
      </c>
      <c r="BB24" s="21">
        <v>50.27</v>
      </c>
      <c r="BC24" s="34">
        <v>72.44</v>
      </c>
      <c r="BD24" s="35">
        <v>0.75</v>
      </c>
    </row>
    <row r="25" spans="1:56" x14ac:dyDescent="0.2">
      <c r="A25" s="3">
        <v>22</v>
      </c>
      <c r="B25" s="4">
        <v>19.09</v>
      </c>
      <c r="C25" s="16">
        <v>10.68</v>
      </c>
      <c r="D25" s="4">
        <v>10.51</v>
      </c>
      <c r="E25" s="29">
        <v>0.68799999999999994</v>
      </c>
      <c r="F25" s="29">
        <v>0.63100000000000001</v>
      </c>
      <c r="G25" s="29">
        <v>0.40100000000000002</v>
      </c>
      <c r="H25" s="29">
        <v>0.17399999999999999</v>
      </c>
      <c r="I25" s="29">
        <v>5.5E-2</v>
      </c>
      <c r="J25" s="29">
        <v>5.3999999999999999E-2</v>
      </c>
      <c r="K25" s="29">
        <v>6.4000000000000001E-2</v>
      </c>
      <c r="L25" s="29">
        <v>4.3999999999999997E-2</v>
      </c>
      <c r="M25" s="29">
        <v>0.53</v>
      </c>
      <c r="N25" s="29">
        <v>0.27400000000000002</v>
      </c>
      <c r="O25" s="29">
        <v>0.153</v>
      </c>
      <c r="P25" s="16">
        <v>7.5</v>
      </c>
      <c r="Q25" s="16">
        <v>25.1</v>
      </c>
      <c r="R25" s="16">
        <v>59.3</v>
      </c>
      <c r="S25" s="16">
        <v>98.4</v>
      </c>
      <c r="T25" s="16">
        <v>4.8099999999999996</v>
      </c>
      <c r="U25" s="16">
        <v>17.05</v>
      </c>
      <c r="V25" s="16">
        <v>3.28</v>
      </c>
      <c r="W25" s="16">
        <v>23.91</v>
      </c>
      <c r="X25" s="16">
        <v>4.57</v>
      </c>
      <c r="Y25" s="16">
        <v>4.87</v>
      </c>
      <c r="Z25" s="16">
        <v>6.75</v>
      </c>
      <c r="AA25" s="16">
        <v>9</v>
      </c>
      <c r="AB25" s="16">
        <v>19.04</v>
      </c>
      <c r="AC25" s="16">
        <v>9.83</v>
      </c>
      <c r="AD25" s="20">
        <v>250.9</v>
      </c>
      <c r="AE25" s="21">
        <v>269.7</v>
      </c>
      <c r="AF25" s="24">
        <v>242</v>
      </c>
      <c r="AG25" s="24">
        <v>260.2</v>
      </c>
      <c r="AH25" s="24">
        <v>244.4</v>
      </c>
      <c r="AI25" s="24">
        <v>262.60000000000002</v>
      </c>
      <c r="AJ25" s="24">
        <v>276.7</v>
      </c>
      <c r="AK25" s="24">
        <v>294.89999999999998</v>
      </c>
      <c r="AL25" s="24">
        <v>307.5</v>
      </c>
      <c r="AM25" s="24">
        <v>325.7</v>
      </c>
      <c r="AN25" s="24">
        <v>257.3</v>
      </c>
      <c r="AO25" s="21">
        <v>276.60000000000002</v>
      </c>
      <c r="AP25" s="21">
        <v>191.6</v>
      </c>
      <c r="AQ25" s="21">
        <v>201.7</v>
      </c>
      <c r="AR25" s="21">
        <v>185.6</v>
      </c>
      <c r="AS25" s="21">
        <v>195.2</v>
      </c>
      <c r="AT25" s="21">
        <v>171.4</v>
      </c>
      <c r="AU25" s="21">
        <v>180</v>
      </c>
      <c r="AV25" s="21">
        <v>157.80000000000001</v>
      </c>
      <c r="AW25" s="21">
        <v>165.4</v>
      </c>
      <c r="AX25" s="21">
        <v>147</v>
      </c>
      <c r="AY25" s="21">
        <v>153.80000000000001</v>
      </c>
      <c r="AZ25" s="21">
        <v>141.5</v>
      </c>
      <c r="BA25" s="21">
        <v>147.9</v>
      </c>
      <c r="BB25" s="21">
        <v>51.46</v>
      </c>
      <c r="BC25" s="34">
        <v>74.08</v>
      </c>
      <c r="BD25" s="35">
        <v>0.75</v>
      </c>
    </row>
    <row r="26" spans="1:56" x14ac:dyDescent="0.2">
      <c r="A26" s="3">
        <v>23</v>
      </c>
      <c r="B26" s="4">
        <v>19.59</v>
      </c>
      <c r="C26" s="12"/>
      <c r="D26" s="4">
        <v>10.67</v>
      </c>
      <c r="E26" s="29">
        <v>0.71299999999999997</v>
      </c>
      <c r="F26" s="29">
        <v>0.65400000000000003</v>
      </c>
      <c r="G26" s="29">
        <v>0.41499999999999998</v>
      </c>
      <c r="H26" s="29">
        <v>0.18</v>
      </c>
      <c r="I26" s="29">
        <v>5.6000000000000001E-2</v>
      </c>
      <c r="J26" s="29">
        <v>5.6000000000000001E-2</v>
      </c>
      <c r="K26" s="29">
        <v>6.7000000000000004E-2</v>
      </c>
      <c r="L26" s="29">
        <v>4.5999999999999999E-2</v>
      </c>
      <c r="M26" s="29">
        <v>0.55300000000000005</v>
      </c>
      <c r="N26" s="29">
        <v>0.28499999999999998</v>
      </c>
      <c r="O26" s="29">
        <v>0.158</v>
      </c>
      <c r="P26" s="16">
        <v>7.5</v>
      </c>
      <c r="Q26" s="16">
        <v>25.1</v>
      </c>
      <c r="R26" s="16">
        <v>59.3</v>
      </c>
      <c r="S26" s="16">
        <v>98.4</v>
      </c>
      <c r="T26" s="16">
        <v>4.8099999999999996</v>
      </c>
      <c r="U26" s="16">
        <v>17.05</v>
      </c>
      <c r="V26" s="16">
        <v>3.4</v>
      </c>
      <c r="W26" s="16">
        <v>23.91</v>
      </c>
      <c r="X26" s="16">
        <v>4.75</v>
      </c>
      <c r="Y26" s="16">
        <v>4.87</v>
      </c>
      <c r="Z26" s="16">
        <v>6.75</v>
      </c>
      <c r="AA26" s="16">
        <v>9</v>
      </c>
      <c r="AB26" s="16">
        <v>19.04</v>
      </c>
      <c r="AC26" s="16">
        <v>9.83</v>
      </c>
      <c r="AD26" s="20">
        <v>250.9</v>
      </c>
      <c r="AE26" s="21">
        <v>269.7</v>
      </c>
      <c r="AF26" s="24">
        <v>242</v>
      </c>
      <c r="AG26" s="24">
        <v>260.2</v>
      </c>
      <c r="AH26" s="24">
        <v>244.4</v>
      </c>
      <c r="AI26" s="24">
        <v>262.60000000000002</v>
      </c>
      <c r="AJ26" s="24">
        <v>276.7</v>
      </c>
      <c r="AK26" s="24">
        <v>294.89999999999998</v>
      </c>
      <c r="AL26" s="24">
        <v>307.5</v>
      </c>
      <c r="AM26" s="24">
        <v>325.7</v>
      </c>
      <c r="AN26" s="24">
        <v>257.3</v>
      </c>
      <c r="AO26" s="21">
        <v>276.60000000000002</v>
      </c>
      <c r="AP26" s="21">
        <v>191.6</v>
      </c>
      <c r="AQ26" s="21">
        <v>201.7</v>
      </c>
      <c r="AR26" s="21">
        <v>185.6</v>
      </c>
      <c r="AS26" s="21">
        <v>195.2</v>
      </c>
      <c r="AT26" s="21">
        <v>171.4</v>
      </c>
      <c r="AU26" s="21">
        <v>180</v>
      </c>
      <c r="AV26" s="21">
        <v>157.80000000000001</v>
      </c>
      <c r="AW26" s="21">
        <v>165.4</v>
      </c>
      <c r="AX26" s="21">
        <v>147</v>
      </c>
      <c r="AY26" s="21">
        <v>153.80000000000001</v>
      </c>
      <c r="AZ26" s="21">
        <v>141.5</v>
      </c>
      <c r="BA26" s="21">
        <v>147.9</v>
      </c>
      <c r="BB26" s="21">
        <v>52.69</v>
      </c>
      <c r="BC26" s="34">
        <v>75.66</v>
      </c>
      <c r="BD26" s="35">
        <v>0.75</v>
      </c>
    </row>
    <row r="27" spans="1:56" x14ac:dyDescent="0.2">
      <c r="A27" s="3">
        <v>24</v>
      </c>
      <c r="B27" s="4">
        <v>20.100000000000001</v>
      </c>
      <c r="C27" s="12"/>
      <c r="D27" s="4">
        <v>10.85</v>
      </c>
      <c r="E27" s="29">
        <v>0.74</v>
      </c>
      <c r="F27" s="29">
        <v>0.67800000000000005</v>
      </c>
      <c r="G27" s="29">
        <v>0.43</v>
      </c>
      <c r="H27" s="29">
        <v>0.185</v>
      </c>
      <c r="I27" s="29">
        <v>5.8000000000000003E-2</v>
      </c>
      <c r="J27" s="29">
        <v>5.8000000000000003E-2</v>
      </c>
      <c r="K27" s="29">
        <v>6.9000000000000006E-2</v>
      </c>
      <c r="L27" s="29">
        <v>4.8000000000000001E-2</v>
      </c>
      <c r="M27" s="29">
        <v>0.57799999999999996</v>
      </c>
      <c r="N27" s="29">
        <v>0.29599999999999999</v>
      </c>
      <c r="O27" s="29">
        <v>0.16300000000000001</v>
      </c>
      <c r="P27" s="16">
        <v>7.5</v>
      </c>
      <c r="Q27" s="16">
        <v>25.1</v>
      </c>
      <c r="R27" s="16">
        <v>59.3</v>
      </c>
      <c r="S27" s="16">
        <v>98.4</v>
      </c>
      <c r="T27" s="16">
        <v>4.8099999999999996</v>
      </c>
      <c r="U27" s="16">
        <v>17.05</v>
      </c>
      <c r="V27" s="16">
        <v>3.54</v>
      </c>
      <c r="W27" s="16">
        <v>23.91</v>
      </c>
      <c r="X27" s="16">
        <v>4.93</v>
      </c>
      <c r="Y27" s="16">
        <v>4.87</v>
      </c>
      <c r="Z27" s="16">
        <v>6.75</v>
      </c>
      <c r="AA27" s="16">
        <v>9</v>
      </c>
      <c r="AB27" s="16">
        <v>19.04</v>
      </c>
      <c r="AC27" s="16">
        <v>9.83</v>
      </c>
      <c r="AD27" s="20">
        <v>250.9</v>
      </c>
      <c r="AE27" s="21">
        <v>269.7</v>
      </c>
      <c r="AF27" s="24">
        <v>242</v>
      </c>
      <c r="AG27" s="24">
        <v>260.2</v>
      </c>
      <c r="AH27" s="24">
        <v>244.4</v>
      </c>
      <c r="AI27" s="24">
        <v>262.60000000000002</v>
      </c>
      <c r="AJ27" s="24">
        <v>276.7</v>
      </c>
      <c r="AK27" s="24">
        <v>294.89999999999998</v>
      </c>
      <c r="AL27" s="24">
        <v>307.5</v>
      </c>
      <c r="AM27" s="24">
        <v>325.7</v>
      </c>
      <c r="AN27" s="24">
        <v>257.3</v>
      </c>
      <c r="AO27" s="21">
        <v>276.60000000000002</v>
      </c>
      <c r="AP27" s="21">
        <v>191.6</v>
      </c>
      <c r="AQ27" s="21">
        <v>201.7</v>
      </c>
      <c r="AR27" s="21">
        <v>185.6</v>
      </c>
      <c r="AS27" s="21">
        <v>195.2</v>
      </c>
      <c r="AT27" s="21">
        <v>171.4</v>
      </c>
      <c r="AU27" s="21">
        <v>180</v>
      </c>
      <c r="AV27" s="21">
        <v>157.80000000000001</v>
      </c>
      <c r="AW27" s="21">
        <v>165.4</v>
      </c>
      <c r="AX27" s="21">
        <v>147</v>
      </c>
      <c r="AY27" s="21">
        <v>153.80000000000001</v>
      </c>
      <c r="AZ27" s="21">
        <v>141.5</v>
      </c>
      <c r="BA27" s="21">
        <v>147.9</v>
      </c>
      <c r="BB27" s="21">
        <v>53.96</v>
      </c>
      <c r="BC27" s="34">
        <v>77.17</v>
      </c>
      <c r="BD27" s="35">
        <v>0.75</v>
      </c>
    </row>
    <row r="28" spans="1:56" x14ac:dyDescent="0.2">
      <c r="A28" s="3">
        <v>25</v>
      </c>
      <c r="B28" s="4">
        <v>20.64</v>
      </c>
      <c r="C28" s="12"/>
      <c r="D28" s="4">
        <v>11.02</v>
      </c>
      <c r="E28" s="29">
        <v>0.76800000000000002</v>
      </c>
      <c r="F28" s="29">
        <v>0.70399999999999996</v>
      </c>
      <c r="G28" s="29">
        <v>0.44500000000000001</v>
      </c>
      <c r="H28" s="29">
        <v>0.192</v>
      </c>
      <c r="I28" s="29">
        <v>0.06</v>
      </c>
      <c r="J28" s="29">
        <v>0.06</v>
      </c>
      <c r="K28" s="29">
        <v>7.1999999999999995E-2</v>
      </c>
      <c r="L28" s="29">
        <v>4.9000000000000002E-2</v>
      </c>
      <c r="M28" s="29">
        <v>0.60299999999999998</v>
      </c>
      <c r="N28" s="29">
        <v>0.308</v>
      </c>
      <c r="O28" s="29">
        <v>0.16800000000000001</v>
      </c>
      <c r="P28" s="16">
        <v>7.5</v>
      </c>
      <c r="Q28" s="16">
        <v>25.1</v>
      </c>
      <c r="R28" s="16">
        <v>59.3</v>
      </c>
      <c r="S28" s="16">
        <v>98.4</v>
      </c>
      <c r="T28" s="16">
        <v>4.8099999999999996</v>
      </c>
      <c r="U28" s="16">
        <v>17.05</v>
      </c>
      <c r="V28" s="16">
        <v>3.67</v>
      </c>
      <c r="W28" s="16">
        <v>23.91</v>
      </c>
      <c r="X28" s="16">
        <v>5.12</v>
      </c>
      <c r="Y28" s="16">
        <v>4.87</v>
      </c>
      <c r="Z28" s="16">
        <v>6.75</v>
      </c>
      <c r="AA28" s="16">
        <v>9</v>
      </c>
      <c r="AB28" s="16">
        <v>19.04</v>
      </c>
      <c r="AC28" s="16">
        <v>9.83</v>
      </c>
      <c r="AD28" s="20">
        <v>250.9</v>
      </c>
      <c r="AE28" s="21">
        <v>269.7</v>
      </c>
      <c r="AF28" s="24">
        <v>242</v>
      </c>
      <c r="AG28" s="24">
        <v>260.2</v>
      </c>
      <c r="AH28" s="24">
        <v>244.4</v>
      </c>
      <c r="AI28" s="24">
        <v>262.60000000000002</v>
      </c>
      <c r="AJ28" s="24">
        <v>276.7</v>
      </c>
      <c r="AK28" s="24">
        <v>294.89999999999998</v>
      </c>
      <c r="AL28" s="24">
        <v>307.5</v>
      </c>
      <c r="AM28" s="24">
        <v>325.7</v>
      </c>
      <c r="AN28" s="24">
        <v>257.3</v>
      </c>
      <c r="AO28" s="21">
        <v>276.60000000000002</v>
      </c>
      <c r="AP28" s="21">
        <v>191.6</v>
      </c>
      <c r="AQ28" s="21">
        <v>201.7</v>
      </c>
      <c r="AR28" s="21">
        <v>185.6</v>
      </c>
      <c r="AS28" s="21">
        <v>195.2</v>
      </c>
      <c r="AT28" s="21">
        <v>171.4</v>
      </c>
      <c r="AU28" s="21">
        <v>180</v>
      </c>
      <c r="AV28" s="21">
        <v>157.80000000000001</v>
      </c>
      <c r="AW28" s="21">
        <v>165.4</v>
      </c>
      <c r="AX28" s="21">
        <v>147</v>
      </c>
      <c r="AY28" s="21">
        <v>153.80000000000001</v>
      </c>
      <c r="AZ28" s="21">
        <v>141.5</v>
      </c>
      <c r="BA28" s="21">
        <v>147.9</v>
      </c>
      <c r="BB28" s="21">
        <v>55.27</v>
      </c>
      <c r="BC28" s="34">
        <v>78.62</v>
      </c>
      <c r="BD28" s="35">
        <v>0.75</v>
      </c>
    </row>
    <row r="29" spans="1:56" x14ac:dyDescent="0.2">
      <c r="A29" s="3">
        <v>26</v>
      </c>
      <c r="B29" s="4">
        <v>21.2</v>
      </c>
      <c r="C29" s="12"/>
      <c r="D29" s="4">
        <v>11.21</v>
      </c>
      <c r="E29" s="29">
        <v>0.79700000000000004</v>
      </c>
      <c r="F29" s="29">
        <v>0.73199999999999998</v>
      </c>
      <c r="G29" s="29">
        <v>0.46200000000000002</v>
      </c>
      <c r="H29" s="29">
        <v>0.19800000000000001</v>
      </c>
      <c r="I29" s="29">
        <v>6.0999999999999999E-2</v>
      </c>
      <c r="J29" s="29">
        <v>6.3E-2</v>
      </c>
      <c r="K29" s="29">
        <v>7.4999999999999997E-2</v>
      </c>
      <c r="L29" s="29">
        <v>5.0999999999999997E-2</v>
      </c>
      <c r="M29" s="29">
        <v>0.63</v>
      </c>
      <c r="N29" s="29">
        <v>0.31900000000000001</v>
      </c>
      <c r="O29" s="29">
        <v>0.17299999999999999</v>
      </c>
      <c r="P29" s="16">
        <v>7.5</v>
      </c>
      <c r="Q29" s="16">
        <v>25.1</v>
      </c>
      <c r="R29" s="16">
        <v>59.3</v>
      </c>
      <c r="S29" s="16">
        <v>98.4</v>
      </c>
      <c r="T29" s="16">
        <v>4.8099999999999996</v>
      </c>
      <c r="U29" s="16">
        <v>17.05</v>
      </c>
      <c r="V29" s="16">
        <v>3.81</v>
      </c>
      <c r="W29" s="16">
        <v>23.91</v>
      </c>
      <c r="X29" s="16">
        <v>5.32</v>
      </c>
      <c r="Y29" s="16">
        <v>4.87</v>
      </c>
      <c r="Z29" s="16">
        <v>6.75</v>
      </c>
      <c r="AA29" s="16">
        <v>9</v>
      </c>
      <c r="AB29" s="16">
        <v>25.6</v>
      </c>
      <c r="AC29" s="16">
        <v>9.83</v>
      </c>
      <c r="AD29" s="20">
        <v>285</v>
      </c>
      <c r="AE29" s="21">
        <v>306.39999999999998</v>
      </c>
      <c r="AF29" s="24">
        <v>275</v>
      </c>
      <c r="AG29" s="24">
        <v>295.60000000000002</v>
      </c>
      <c r="AH29" s="24">
        <v>279.2</v>
      </c>
      <c r="AI29" s="24">
        <v>299.8</v>
      </c>
      <c r="AJ29" s="24">
        <v>319.5</v>
      </c>
      <c r="AK29" s="24">
        <v>340.1</v>
      </c>
      <c r="AL29" s="24">
        <v>357.8</v>
      </c>
      <c r="AM29" s="24">
        <v>378.4</v>
      </c>
      <c r="AN29" s="24">
        <v>278.10000000000002</v>
      </c>
      <c r="AO29" s="21">
        <v>299</v>
      </c>
      <c r="AP29" s="21">
        <v>279.58</v>
      </c>
      <c r="AQ29" s="21">
        <v>295.10000000000002</v>
      </c>
      <c r="AR29" s="21">
        <v>270.10000000000002</v>
      </c>
      <c r="AS29" s="21">
        <v>285</v>
      </c>
      <c r="AT29" s="21">
        <v>248.3</v>
      </c>
      <c r="AU29" s="21">
        <v>261.5</v>
      </c>
      <c r="AV29" s="21">
        <v>227.5</v>
      </c>
      <c r="AW29" s="21">
        <v>239.1</v>
      </c>
      <c r="AX29" s="21">
        <v>210.8</v>
      </c>
      <c r="AY29" s="21">
        <v>221.2</v>
      </c>
      <c r="AZ29" s="21">
        <v>202.4</v>
      </c>
      <c r="BA29" s="21">
        <v>212.2</v>
      </c>
      <c r="BB29" s="21">
        <v>56.61</v>
      </c>
      <c r="BC29" s="34">
        <v>80</v>
      </c>
      <c r="BD29" s="35">
        <v>0.75</v>
      </c>
    </row>
    <row r="30" spans="1:56" x14ac:dyDescent="0.2">
      <c r="A30" s="3">
        <v>27</v>
      </c>
      <c r="B30" s="4">
        <v>21.78</v>
      </c>
      <c r="C30" s="12"/>
      <c r="D30" s="4">
        <v>11.4</v>
      </c>
      <c r="E30" s="29">
        <v>0.82899999999999996</v>
      </c>
      <c r="F30" s="29">
        <v>0.76100000000000001</v>
      </c>
      <c r="G30" s="29">
        <v>0.48</v>
      </c>
      <c r="H30" s="29">
        <v>0.20499999999999999</v>
      </c>
      <c r="I30" s="29">
        <v>6.3E-2</v>
      </c>
      <c r="J30" s="29">
        <v>6.5000000000000002E-2</v>
      </c>
      <c r="K30" s="29">
        <v>7.8E-2</v>
      </c>
      <c r="L30" s="29">
        <v>5.3999999999999999E-2</v>
      </c>
      <c r="M30" s="29">
        <v>0.65800000000000003</v>
      </c>
      <c r="N30" s="29">
        <v>0.33</v>
      </c>
      <c r="O30" s="29">
        <v>0.17799999999999999</v>
      </c>
      <c r="P30" s="16">
        <v>7.5</v>
      </c>
      <c r="Q30" s="16">
        <v>25.1</v>
      </c>
      <c r="R30" s="16">
        <v>59.3</v>
      </c>
      <c r="S30" s="16">
        <v>98.4</v>
      </c>
      <c r="T30" s="16">
        <v>4.8099999999999996</v>
      </c>
      <c r="U30" s="16">
        <v>17.05</v>
      </c>
      <c r="V30" s="16">
        <v>3.96</v>
      </c>
      <c r="W30" s="16">
        <v>23.91</v>
      </c>
      <c r="X30" s="16">
        <v>5.53</v>
      </c>
      <c r="Y30" s="16">
        <v>4.87</v>
      </c>
      <c r="Z30" s="16">
        <v>6.75</v>
      </c>
      <c r="AA30" s="16">
        <v>9</v>
      </c>
      <c r="AB30" s="16">
        <v>25.6</v>
      </c>
      <c r="AC30" s="16">
        <v>9.83</v>
      </c>
      <c r="AD30" s="20">
        <v>285</v>
      </c>
      <c r="AE30" s="21">
        <v>306.39999999999998</v>
      </c>
      <c r="AF30" s="24">
        <v>275</v>
      </c>
      <c r="AG30" s="24">
        <v>295.60000000000002</v>
      </c>
      <c r="AH30" s="24">
        <v>279.2</v>
      </c>
      <c r="AI30" s="24">
        <v>299.8</v>
      </c>
      <c r="AJ30" s="24">
        <v>319.5</v>
      </c>
      <c r="AK30" s="24">
        <v>340.1</v>
      </c>
      <c r="AL30" s="24">
        <v>357.8</v>
      </c>
      <c r="AM30" s="24">
        <v>378.4</v>
      </c>
      <c r="AN30" s="24">
        <v>278.10000000000002</v>
      </c>
      <c r="AO30" s="21">
        <v>299</v>
      </c>
      <c r="AP30" s="21">
        <v>279.58</v>
      </c>
      <c r="AQ30" s="21">
        <v>295.10000000000002</v>
      </c>
      <c r="AR30" s="21">
        <v>270.10000000000002</v>
      </c>
      <c r="AS30" s="21">
        <v>285</v>
      </c>
      <c r="AT30" s="21">
        <v>248.3</v>
      </c>
      <c r="AU30" s="21">
        <v>261.5</v>
      </c>
      <c r="AV30" s="21">
        <v>227.5</v>
      </c>
      <c r="AW30" s="21">
        <v>239.1</v>
      </c>
      <c r="AX30" s="21">
        <v>210.8</v>
      </c>
      <c r="AY30" s="21">
        <v>221.2</v>
      </c>
      <c r="AZ30" s="21">
        <v>202.4</v>
      </c>
      <c r="BA30" s="21">
        <v>212.2</v>
      </c>
      <c r="BB30" s="21">
        <v>57.98</v>
      </c>
      <c r="BC30" s="34">
        <v>81.3</v>
      </c>
      <c r="BD30" s="35">
        <v>0.75</v>
      </c>
    </row>
    <row r="31" spans="1:56" x14ac:dyDescent="0.2">
      <c r="A31" s="3">
        <v>28</v>
      </c>
      <c r="B31" s="4">
        <v>22.38</v>
      </c>
      <c r="C31" s="12"/>
      <c r="D31" s="4">
        <v>11.6</v>
      </c>
      <c r="E31" s="29">
        <v>0.86199999999999999</v>
      </c>
      <c r="F31" s="29">
        <v>0.79100000000000004</v>
      </c>
      <c r="G31" s="29">
        <v>0.499</v>
      </c>
      <c r="H31" s="29">
        <v>0.21199999999999999</v>
      </c>
      <c r="I31" s="29">
        <v>6.5000000000000002E-2</v>
      </c>
      <c r="J31" s="29">
        <v>6.8000000000000005E-2</v>
      </c>
      <c r="K31" s="29">
        <v>8.2000000000000003E-2</v>
      </c>
      <c r="L31" s="29">
        <v>5.6000000000000001E-2</v>
      </c>
      <c r="M31" s="29">
        <v>0.68700000000000006</v>
      </c>
      <c r="N31" s="29">
        <v>0.34200000000000003</v>
      </c>
      <c r="O31" s="29">
        <v>0.184</v>
      </c>
      <c r="P31" s="16">
        <v>7.5</v>
      </c>
      <c r="Q31" s="16">
        <v>25.1</v>
      </c>
      <c r="R31" s="16">
        <v>59.3</v>
      </c>
      <c r="S31" s="16">
        <v>98.4</v>
      </c>
      <c r="T31" s="16">
        <v>4.8099999999999996</v>
      </c>
      <c r="U31" s="16">
        <v>17.05</v>
      </c>
      <c r="V31" s="16">
        <v>4.12</v>
      </c>
      <c r="W31" s="16">
        <v>23.91</v>
      </c>
      <c r="X31" s="16">
        <v>5.74</v>
      </c>
      <c r="Y31" s="16">
        <v>4.87</v>
      </c>
      <c r="Z31" s="16">
        <v>6.75</v>
      </c>
      <c r="AA31" s="16">
        <v>9</v>
      </c>
      <c r="AB31" s="16">
        <v>25.6</v>
      </c>
      <c r="AC31" s="16">
        <v>9.83</v>
      </c>
      <c r="AD31" s="20">
        <v>285</v>
      </c>
      <c r="AE31" s="21">
        <v>306.39999999999998</v>
      </c>
      <c r="AF31" s="24">
        <v>275</v>
      </c>
      <c r="AG31" s="24">
        <v>295.60000000000002</v>
      </c>
      <c r="AH31" s="24">
        <v>279.2</v>
      </c>
      <c r="AI31" s="24">
        <v>299.8</v>
      </c>
      <c r="AJ31" s="24">
        <v>319.5</v>
      </c>
      <c r="AK31" s="24">
        <v>340.1</v>
      </c>
      <c r="AL31" s="24">
        <v>357.8</v>
      </c>
      <c r="AM31" s="24">
        <v>378.4</v>
      </c>
      <c r="AN31" s="24">
        <v>278.10000000000002</v>
      </c>
      <c r="AO31" s="21">
        <v>299</v>
      </c>
      <c r="AP31" s="21">
        <v>279.58</v>
      </c>
      <c r="AQ31" s="21">
        <v>295.10000000000002</v>
      </c>
      <c r="AR31" s="21">
        <v>270.10000000000002</v>
      </c>
      <c r="AS31" s="21">
        <v>285</v>
      </c>
      <c r="AT31" s="21">
        <v>248.3</v>
      </c>
      <c r="AU31" s="21">
        <v>261.5</v>
      </c>
      <c r="AV31" s="21">
        <v>227.5</v>
      </c>
      <c r="AW31" s="21">
        <v>239.1</v>
      </c>
      <c r="AX31" s="21">
        <v>210.8</v>
      </c>
      <c r="AY31" s="21">
        <v>221.2</v>
      </c>
      <c r="AZ31" s="21">
        <v>202.4</v>
      </c>
      <c r="BA31" s="21">
        <v>212.2</v>
      </c>
      <c r="BB31" s="21">
        <v>59.38</v>
      </c>
      <c r="BC31" s="34">
        <v>82.53</v>
      </c>
      <c r="BD31" s="35">
        <v>0.75</v>
      </c>
    </row>
    <row r="32" spans="1:56" x14ac:dyDescent="0.2">
      <c r="A32" s="3">
        <v>29</v>
      </c>
      <c r="B32" s="4">
        <v>23.02</v>
      </c>
      <c r="C32" s="12"/>
      <c r="D32" s="4">
        <v>11.81</v>
      </c>
      <c r="E32" s="29">
        <v>0.89800000000000002</v>
      </c>
      <c r="F32" s="29">
        <v>0.82399999999999995</v>
      </c>
      <c r="G32" s="29">
        <v>0.51900000000000002</v>
      </c>
      <c r="H32" s="29">
        <v>0.22</v>
      </c>
      <c r="I32" s="29">
        <v>6.8000000000000005E-2</v>
      </c>
      <c r="J32" s="29">
        <v>7.0999999999999994E-2</v>
      </c>
      <c r="K32" s="29">
        <v>8.5000000000000006E-2</v>
      </c>
      <c r="L32" s="29">
        <v>5.8000000000000003E-2</v>
      </c>
      <c r="M32" s="29">
        <v>0.71699999999999997</v>
      </c>
      <c r="N32" s="29">
        <v>0.35399999999999998</v>
      </c>
      <c r="O32" s="29">
        <v>0.19</v>
      </c>
      <c r="P32" s="16">
        <v>7.5</v>
      </c>
      <c r="Q32" s="16">
        <v>25.1</v>
      </c>
      <c r="R32" s="16">
        <v>59.3</v>
      </c>
      <c r="S32" s="16">
        <v>98.4</v>
      </c>
      <c r="T32" s="16">
        <v>4.8099999999999996</v>
      </c>
      <c r="U32" s="16">
        <v>17.05</v>
      </c>
      <c r="V32" s="16">
        <v>4.2699999999999996</v>
      </c>
      <c r="W32" s="16">
        <v>23.91</v>
      </c>
      <c r="X32" s="16">
        <v>5.96</v>
      </c>
      <c r="Y32" s="16">
        <v>4.87</v>
      </c>
      <c r="Z32" s="16">
        <v>6.75</v>
      </c>
      <c r="AA32" s="16">
        <v>9</v>
      </c>
      <c r="AB32" s="16">
        <v>25.6</v>
      </c>
      <c r="AC32" s="16">
        <v>9.83</v>
      </c>
      <c r="AD32" s="20">
        <v>285</v>
      </c>
      <c r="AE32" s="21">
        <v>306.39999999999998</v>
      </c>
      <c r="AF32" s="24">
        <v>275</v>
      </c>
      <c r="AG32" s="24">
        <v>295.60000000000002</v>
      </c>
      <c r="AH32" s="24">
        <v>279.2</v>
      </c>
      <c r="AI32" s="24">
        <v>299.8</v>
      </c>
      <c r="AJ32" s="24">
        <v>319.5</v>
      </c>
      <c r="AK32" s="24">
        <v>340.1</v>
      </c>
      <c r="AL32" s="24">
        <v>357.8</v>
      </c>
      <c r="AM32" s="24">
        <v>378.4</v>
      </c>
      <c r="AN32" s="24">
        <v>278.10000000000002</v>
      </c>
      <c r="AO32" s="21">
        <v>299</v>
      </c>
      <c r="AP32" s="21">
        <v>279.58</v>
      </c>
      <c r="AQ32" s="21">
        <v>295.10000000000002</v>
      </c>
      <c r="AR32" s="21">
        <v>270.10000000000002</v>
      </c>
      <c r="AS32" s="21">
        <v>285</v>
      </c>
      <c r="AT32" s="21">
        <v>248.3</v>
      </c>
      <c r="AU32" s="21">
        <v>261.5</v>
      </c>
      <c r="AV32" s="21">
        <v>227.5</v>
      </c>
      <c r="AW32" s="21">
        <v>239.1</v>
      </c>
      <c r="AX32" s="21">
        <v>210.8</v>
      </c>
      <c r="AY32" s="21">
        <v>221.2</v>
      </c>
      <c r="AZ32" s="21">
        <v>202.4</v>
      </c>
      <c r="BA32" s="21">
        <v>212.2</v>
      </c>
      <c r="BB32" s="21">
        <v>60.81</v>
      </c>
      <c r="BC32" s="34">
        <v>83.66</v>
      </c>
      <c r="BD32" s="35">
        <v>0.75</v>
      </c>
    </row>
    <row r="33" spans="1:56" x14ac:dyDescent="0.2">
      <c r="A33" s="3">
        <v>30</v>
      </c>
      <c r="B33" s="4">
        <v>23.68</v>
      </c>
      <c r="C33" s="12"/>
      <c r="D33" s="4">
        <v>12.03</v>
      </c>
      <c r="E33" s="29">
        <v>0.93500000000000005</v>
      </c>
      <c r="F33" s="29">
        <v>0.85899999999999999</v>
      </c>
      <c r="G33" s="29">
        <v>0.54</v>
      </c>
      <c r="H33" s="29">
        <v>0.22900000000000001</v>
      </c>
      <c r="I33" s="29">
        <v>7.0000000000000007E-2</v>
      </c>
      <c r="J33" s="29">
        <v>7.3999999999999996E-2</v>
      </c>
      <c r="K33" s="29">
        <v>8.8999999999999996E-2</v>
      </c>
      <c r="L33" s="29">
        <v>6.0999999999999999E-2</v>
      </c>
      <c r="M33" s="29">
        <v>0.749</v>
      </c>
      <c r="N33" s="29">
        <v>0.36599999999999999</v>
      </c>
      <c r="O33" s="29">
        <v>0.19600000000000001</v>
      </c>
      <c r="P33" s="16">
        <v>7.5</v>
      </c>
      <c r="Q33" s="16">
        <v>25.1</v>
      </c>
      <c r="R33" s="16">
        <v>59.3</v>
      </c>
      <c r="S33" s="16">
        <v>98.4</v>
      </c>
      <c r="T33" s="16">
        <v>4.8099999999999996</v>
      </c>
      <c r="U33" s="16">
        <v>17.05</v>
      </c>
      <c r="V33" s="16">
        <v>4.4400000000000004</v>
      </c>
      <c r="W33" s="16">
        <v>23.91</v>
      </c>
      <c r="X33" s="16">
        <v>6.19</v>
      </c>
      <c r="Y33" s="16">
        <v>4.87</v>
      </c>
      <c r="Z33" s="16">
        <v>6.75</v>
      </c>
      <c r="AA33" s="16">
        <v>9</v>
      </c>
      <c r="AB33" s="16">
        <v>25.6</v>
      </c>
      <c r="AC33" s="16">
        <v>9.83</v>
      </c>
      <c r="AD33" s="20">
        <v>285</v>
      </c>
      <c r="AE33" s="21">
        <v>306.39999999999998</v>
      </c>
      <c r="AF33" s="24">
        <v>275</v>
      </c>
      <c r="AG33" s="24">
        <v>295.60000000000002</v>
      </c>
      <c r="AH33" s="24">
        <v>279.2</v>
      </c>
      <c r="AI33" s="24">
        <v>299.8</v>
      </c>
      <c r="AJ33" s="24">
        <v>319.5</v>
      </c>
      <c r="AK33" s="24">
        <v>340.1</v>
      </c>
      <c r="AL33" s="24">
        <v>357.8</v>
      </c>
      <c r="AM33" s="24">
        <v>378.4</v>
      </c>
      <c r="AN33" s="24">
        <v>278.10000000000002</v>
      </c>
      <c r="AO33" s="21">
        <v>299</v>
      </c>
      <c r="AP33" s="21">
        <v>279.58</v>
      </c>
      <c r="AQ33" s="21">
        <v>295.10000000000002</v>
      </c>
      <c r="AR33" s="21">
        <v>270.10000000000002</v>
      </c>
      <c r="AS33" s="21">
        <v>285</v>
      </c>
      <c r="AT33" s="21">
        <v>248.3</v>
      </c>
      <c r="AU33" s="21">
        <v>261.5</v>
      </c>
      <c r="AV33" s="21">
        <v>227.5</v>
      </c>
      <c r="AW33" s="21">
        <v>239.1</v>
      </c>
      <c r="AX33" s="21">
        <v>210.8</v>
      </c>
      <c r="AY33" s="21">
        <v>221.2</v>
      </c>
      <c r="AZ33" s="21">
        <v>202.4</v>
      </c>
      <c r="BA33" s="21">
        <v>212.2</v>
      </c>
      <c r="BB33" s="21">
        <v>62.25</v>
      </c>
      <c r="BC33" s="34">
        <v>84.75</v>
      </c>
      <c r="BD33" s="35">
        <v>0.75</v>
      </c>
    </row>
    <row r="34" spans="1:56" x14ac:dyDescent="0.2">
      <c r="A34" s="3">
        <v>31</v>
      </c>
      <c r="B34" s="4">
        <v>24.36</v>
      </c>
      <c r="C34" s="12"/>
      <c r="D34" s="4">
        <v>12.25</v>
      </c>
      <c r="E34" s="29">
        <v>0.97499999999999998</v>
      </c>
      <c r="F34" s="29">
        <v>0.89500000000000002</v>
      </c>
      <c r="G34" s="29">
        <v>0.56299999999999994</v>
      </c>
      <c r="H34" s="29">
        <v>0.23799999999999999</v>
      </c>
      <c r="I34" s="29">
        <v>7.2999999999999995E-2</v>
      </c>
      <c r="J34" s="29">
        <v>7.6999999999999999E-2</v>
      </c>
      <c r="K34" s="29">
        <v>9.2999999999999999E-2</v>
      </c>
      <c r="L34" s="29">
        <v>6.3E-2</v>
      </c>
      <c r="M34" s="29">
        <v>0.78200000000000003</v>
      </c>
      <c r="N34" s="29">
        <v>0.378</v>
      </c>
      <c r="O34" s="29">
        <v>0.20200000000000001</v>
      </c>
      <c r="P34" s="16">
        <v>7.5</v>
      </c>
      <c r="Q34" s="16">
        <v>25.1</v>
      </c>
      <c r="R34" s="16">
        <v>59.3</v>
      </c>
      <c r="S34" s="16">
        <v>98.4</v>
      </c>
      <c r="T34" s="16">
        <v>4.8099999999999996</v>
      </c>
      <c r="U34" s="16">
        <v>17.05</v>
      </c>
      <c r="V34" s="16">
        <v>4.6100000000000003</v>
      </c>
      <c r="W34" s="16">
        <v>23.91</v>
      </c>
      <c r="X34" s="16">
        <v>6.43</v>
      </c>
      <c r="Y34" s="16">
        <v>4.87</v>
      </c>
      <c r="Z34" s="16">
        <v>6.75</v>
      </c>
      <c r="AA34" s="16">
        <v>9</v>
      </c>
      <c r="AB34" s="16">
        <v>32.28</v>
      </c>
      <c r="AC34" s="16">
        <v>9.83</v>
      </c>
      <c r="AD34" s="20">
        <v>285</v>
      </c>
      <c r="AE34" s="21">
        <v>306.39999999999998</v>
      </c>
      <c r="AF34" s="24">
        <v>275</v>
      </c>
      <c r="AG34" s="24">
        <v>295.60000000000002</v>
      </c>
      <c r="AH34" s="24">
        <v>279.8</v>
      </c>
      <c r="AI34" s="24">
        <v>300.39999999999998</v>
      </c>
      <c r="AJ34" s="24">
        <v>320.10000000000002</v>
      </c>
      <c r="AK34" s="24">
        <v>340.7</v>
      </c>
      <c r="AL34" s="24">
        <v>358.4</v>
      </c>
      <c r="AM34" s="24">
        <v>379</v>
      </c>
      <c r="AN34" s="24">
        <v>278.10000000000002</v>
      </c>
      <c r="AO34" s="21">
        <v>299</v>
      </c>
      <c r="AP34" s="21">
        <v>280</v>
      </c>
      <c r="AQ34" s="21">
        <v>295.60000000000002</v>
      </c>
      <c r="AR34" s="21">
        <v>270.60000000000002</v>
      </c>
      <c r="AS34" s="21">
        <v>285.5</v>
      </c>
      <c r="AT34" s="21">
        <v>248.8</v>
      </c>
      <c r="AU34" s="21">
        <v>262</v>
      </c>
      <c r="AV34" s="21">
        <v>228</v>
      </c>
      <c r="AW34" s="21">
        <v>239.6</v>
      </c>
      <c r="AX34" s="21">
        <v>211.3</v>
      </c>
      <c r="AY34" s="21">
        <v>221.7</v>
      </c>
      <c r="AZ34" s="21">
        <v>202.9</v>
      </c>
      <c r="BA34" s="21">
        <v>212.7</v>
      </c>
      <c r="BB34" s="21">
        <v>63.71</v>
      </c>
      <c r="BC34" s="34">
        <v>85.8</v>
      </c>
      <c r="BD34" s="35">
        <v>0.75</v>
      </c>
    </row>
    <row r="35" spans="1:56" x14ac:dyDescent="0.2">
      <c r="A35" s="3">
        <v>32</v>
      </c>
      <c r="B35" s="4">
        <v>25.08</v>
      </c>
      <c r="C35" s="12"/>
      <c r="D35" s="4">
        <v>12.49</v>
      </c>
      <c r="E35" s="29">
        <v>1.016</v>
      </c>
      <c r="F35" s="29">
        <v>0.93300000000000005</v>
      </c>
      <c r="G35" s="29">
        <v>0.58699999999999997</v>
      </c>
      <c r="H35" s="29">
        <v>0.248</v>
      </c>
      <c r="I35" s="29">
        <v>7.5999999999999998E-2</v>
      </c>
      <c r="J35" s="29">
        <v>0.08</v>
      </c>
      <c r="K35" s="29">
        <v>9.7000000000000003E-2</v>
      </c>
      <c r="L35" s="29">
        <v>6.6000000000000003E-2</v>
      </c>
      <c r="M35" s="29">
        <v>0.81699999999999995</v>
      </c>
      <c r="N35" s="29">
        <v>0.39100000000000001</v>
      </c>
      <c r="O35" s="29">
        <v>0.20899999999999999</v>
      </c>
      <c r="P35" s="16">
        <v>7.5</v>
      </c>
      <c r="Q35" s="16">
        <v>25.1</v>
      </c>
      <c r="R35" s="16">
        <v>59.3</v>
      </c>
      <c r="S35" s="16">
        <v>98.4</v>
      </c>
      <c r="T35" s="16">
        <v>4.8099999999999996</v>
      </c>
      <c r="U35" s="16">
        <v>17.05</v>
      </c>
      <c r="V35" s="16">
        <v>4.78</v>
      </c>
      <c r="W35" s="16">
        <v>23.91</v>
      </c>
      <c r="X35" s="16">
        <v>6.67</v>
      </c>
      <c r="Y35" s="16">
        <v>4.87</v>
      </c>
      <c r="Z35" s="16">
        <v>6.75</v>
      </c>
      <c r="AA35" s="16">
        <v>9</v>
      </c>
      <c r="AB35" s="16">
        <v>32.28</v>
      </c>
      <c r="AC35" s="16">
        <v>9.83</v>
      </c>
      <c r="AD35" s="20">
        <v>285</v>
      </c>
      <c r="AE35" s="21">
        <v>306.39999999999998</v>
      </c>
      <c r="AF35" s="24">
        <v>275</v>
      </c>
      <c r="AG35" s="24">
        <v>295.60000000000002</v>
      </c>
      <c r="AH35" s="24">
        <v>279.8</v>
      </c>
      <c r="AI35" s="24">
        <v>300.39999999999998</v>
      </c>
      <c r="AJ35" s="24">
        <v>320.10000000000002</v>
      </c>
      <c r="AK35" s="24">
        <v>340.7</v>
      </c>
      <c r="AL35" s="24">
        <v>358.4</v>
      </c>
      <c r="AM35" s="24">
        <v>379</v>
      </c>
      <c r="AN35" s="24">
        <v>278.10000000000002</v>
      </c>
      <c r="AO35" s="21">
        <v>299</v>
      </c>
      <c r="AP35" s="21">
        <v>280</v>
      </c>
      <c r="AQ35" s="21">
        <v>295.60000000000002</v>
      </c>
      <c r="AR35" s="21">
        <v>270.60000000000002</v>
      </c>
      <c r="AS35" s="21">
        <v>285.5</v>
      </c>
      <c r="AT35" s="21">
        <v>248.8</v>
      </c>
      <c r="AU35" s="21">
        <v>262</v>
      </c>
      <c r="AV35" s="21">
        <v>228</v>
      </c>
      <c r="AW35" s="21">
        <v>239.6</v>
      </c>
      <c r="AX35" s="21">
        <v>211.3</v>
      </c>
      <c r="AY35" s="21">
        <v>221.7</v>
      </c>
      <c r="AZ35" s="21">
        <v>202.9</v>
      </c>
      <c r="BA35" s="21">
        <v>212.7</v>
      </c>
      <c r="BB35" s="21">
        <v>65.19</v>
      </c>
      <c r="BC35" s="34">
        <v>86.79</v>
      </c>
      <c r="BD35" s="35">
        <v>0.75</v>
      </c>
    </row>
    <row r="36" spans="1:56" x14ac:dyDescent="0.2">
      <c r="A36" s="3">
        <v>33</v>
      </c>
      <c r="B36" s="4">
        <v>25.83</v>
      </c>
      <c r="C36" s="12"/>
      <c r="D36" s="4">
        <v>12.74</v>
      </c>
      <c r="E36" s="29">
        <v>1.06</v>
      </c>
      <c r="F36" s="29">
        <v>0.97299999999999998</v>
      </c>
      <c r="G36" s="29">
        <v>0.61099999999999999</v>
      </c>
      <c r="H36" s="29">
        <v>0.25800000000000001</v>
      </c>
      <c r="I36" s="29">
        <v>7.8E-2</v>
      </c>
      <c r="J36" s="29">
        <v>8.3000000000000004E-2</v>
      </c>
      <c r="K36" s="29">
        <v>0.10100000000000001</v>
      </c>
      <c r="L36" s="29">
        <v>6.9000000000000006E-2</v>
      </c>
      <c r="M36" s="29">
        <v>0.85199999999999998</v>
      </c>
      <c r="N36" s="29">
        <v>0.40300000000000002</v>
      </c>
      <c r="O36" s="29">
        <v>0.215</v>
      </c>
      <c r="P36" s="16">
        <v>7.5</v>
      </c>
      <c r="Q36" s="16">
        <v>25.1</v>
      </c>
      <c r="R36" s="16">
        <v>59.3</v>
      </c>
      <c r="S36" s="16">
        <v>98.4</v>
      </c>
      <c r="T36" s="16">
        <v>4.8099999999999996</v>
      </c>
      <c r="U36" s="16">
        <v>17.05</v>
      </c>
      <c r="V36" s="16">
        <v>4.97</v>
      </c>
      <c r="W36" s="16">
        <v>23.91</v>
      </c>
      <c r="X36" s="16">
        <v>6.93</v>
      </c>
      <c r="Y36" s="16">
        <v>4.87</v>
      </c>
      <c r="Z36" s="16">
        <v>6.75</v>
      </c>
      <c r="AA36" s="16">
        <v>9</v>
      </c>
      <c r="AB36" s="16">
        <v>32.28</v>
      </c>
      <c r="AC36" s="16">
        <v>9.83</v>
      </c>
      <c r="AD36" s="20">
        <v>285</v>
      </c>
      <c r="AE36" s="21">
        <v>306.39999999999998</v>
      </c>
      <c r="AF36" s="24">
        <v>275</v>
      </c>
      <c r="AG36" s="24">
        <v>295.60000000000002</v>
      </c>
      <c r="AH36" s="24">
        <v>279.8</v>
      </c>
      <c r="AI36" s="24">
        <v>300.39999999999998</v>
      </c>
      <c r="AJ36" s="24">
        <v>320.10000000000002</v>
      </c>
      <c r="AK36" s="24">
        <v>340.7</v>
      </c>
      <c r="AL36" s="24">
        <v>358.4</v>
      </c>
      <c r="AM36" s="24">
        <v>379</v>
      </c>
      <c r="AN36" s="24">
        <v>278.10000000000002</v>
      </c>
      <c r="AO36" s="21">
        <v>299</v>
      </c>
      <c r="AP36" s="21">
        <v>280</v>
      </c>
      <c r="AQ36" s="21">
        <v>295.60000000000002</v>
      </c>
      <c r="AR36" s="21">
        <v>270.60000000000002</v>
      </c>
      <c r="AS36" s="21">
        <v>285.5</v>
      </c>
      <c r="AT36" s="21">
        <v>248.8</v>
      </c>
      <c r="AU36" s="21">
        <v>262</v>
      </c>
      <c r="AV36" s="21">
        <v>228</v>
      </c>
      <c r="AW36" s="21">
        <v>239.6</v>
      </c>
      <c r="AX36" s="21">
        <v>211.3</v>
      </c>
      <c r="AY36" s="21">
        <v>221.7</v>
      </c>
      <c r="AZ36" s="21">
        <v>202.9</v>
      </c>
      <c r="BA36" s="21">
        <v>212.7</v>
      </c>
      <c r="BB36" s="21">
        <v>66.7</v>
      </c>
      <c r="BC36" s="34">
        <v>87.75</v>
      </c>
      <c r="BD36" s="35">
        <v>0.75</v>
      </c>
    </row>
    <row r="37" spans="1:56" x14ac:dyDescent="0.2">
      <c r="A37" s="3">
        <v>34</v>
      </c>
      <c r="B37" s="4">
        <v>26.62</v>
      </c>
      <c r="C37" s="12"/>
      <c r="D37" s="4">
        <v>13</v>
      </c>
      <c r="E37" s="29">
        <v>1.105</v>
      </c>
      <c r="F37" s="29">
        <v>1.014</v>
      </c>
      <c r="G37" s="29">
        <v>0.63700000000000001</v>
      </c>
      <c r="H37" s="29">
        <v>0.26900000000000002</v>
      </c>
      <c r="I37" s="29">
        <v>8.2000000000000003E-2</v>
      </c>
      <c r="J37" s="29">
        <v>8.6999999999999994E-2</v>
      </c>
      <c r="K37" s="29">
        <v>0.105</v>
      </c>
      <c r="L37" s="29">
        <v>7.1999999999999995E-2</v>
      </c>
      <c r="M37" s="29">
        <v>0.89</v>
      </c>
      <c r="N37" s="29">
        <v>0.41699999999999998</v>
      </c>
      <c r="O37" s="29">
        <v>0.222</v>
      </c>
      <c r="P37" s="16">
        <v>7.5</v>
      </c>
      <c r="Q37" s="16">
        <v>25.1</v>
      </c>
      <c r="R37" s="16">
        <v>59.3</v>
      </c>
      <c r="S37" s="16">
        <v>98.4</v>
      </c>
      <c r="T37" s="16">
        <v>4.8099999999999996</v>
      </c>
      <c r="U37" s="16">
        <v>17.05</v>
      </c>
      <c r="V37" s="16">
        <v>5.16</v>
      </c>
      <c r="W37" s="16">
        <v>23.91</v>
      </c>
      <c r="X37" s="16">
        <v>7.19</v>
      </c>
      <c r="Y37" s="16">
        <v>4.87</v>
      </c>
      <c r="Z37" s="16">
        <v>6.75</v>
      </c>
      <c r="AA37" s="16">
        <v>9</v>
      </c>
      <c r="AB37" s="16">
        <v>32.28</v>
      </c>
      <c r="AC37" s="16">
        <v>9.83</v>
      </c>
      <c r="AD37" s="20">
        <v>285</v>
      </c>
      <c r="AE37" s="21">
        <v>306.39999999999998</v>
      </c>
      <c r="AF37" s="24">
        <v>275</v>
      </c>
      <c r="AG37" s="24">
        <v>295.60000000000002</v>
      </c>
      <c r="AH37" s="24">
        <v>279.8</v>
      </c>
      <c r="AI37" s="24">
        <v>300.39999999999998</v>
      </c>
      <c r="AJ37" s="24">
        <v>320.10000000000002</v>
      </c>
      <c r="AK37" s="24">
        <v>340.7</v>
      </c>
      <c r="AL37" s="24">
        <v>358.4</v>
      </c>
      <c r="AM37" s="24">
        <v>379</v>
      </c>
      <c r="AN37" s="24">
        <v>278.10000000000002</v>
      </c>
      <c r="AO37" s="21">
        <v>299</v>
      </c>
      <c r="AP37" s="21">
        <v>280</v>
      </c>
      <c r="AQ37" s="21">
        <v>295.60000000000002</v>
      </c>
      <c r="AR37" s="21">
        <v>270.60000000000002</v>
      </c>
      <c r="AS37" s="21">
        <v>285.5</v>
      </c>
      <c r="AT37" s="21">
        <v>248.8</v>
      </c>
      <c r="AU37" s="21">
        <v>262</v>
      </c>
      <c r="AV37" s="21">
        <v>228</v>
      </c>
      <c r="AW37" s="21">
        <v>239.6</v>
      </c>
      <c r="AX37" s="21">
        <v>211.3</v>
      </c>
      <c r="AY37" s="21">
        <v>221.7</v>
      </c>
      <c r="AZ37" s="21">
        <v>202.9</v>
      </c>
      <c r="BA37" s="21">
        <v>212.7</v>
      </c>
      <c r="BB37" s="21">
        <v>68.25</v>
      </c>
      <c r="BC37" s="34">
        <v>88.66</v>
      </c>
      <c r="BD37" s="35">
        <v>0.75</v>
      </c>
    </row>
    <row r="38" spans="1:56" x14ac:dyDescent="0.2">
      <c r="A38" s="3">
        <v>35</v>
      </c>
      <c r="B38" s="4">
        <v>27.44</v>
      </c>
      <c r="C38" s="12"/>
      <c r="D38" s="4">
        <v>13.27</v>
      </c>
      <c r="E38" s="29">
        <v>1.1519999999999999</v>
      </c>
      <c r="F38" s="29">
        <v>1.0569999999999999</v>
      </c>
      <c r="G38" s="29">
        <v>0.66400000000000003</v>
      </c>
      <c r="H38" s="29">
        <v>0.28000000000000003</v>
      </c>
      <c r="I38" s="29">
        <v>8.5000000000000006E-2</v>
      </c>
      <c r="J38" s="29">
        <v>9.0999999999999998E-2</v>
      </c>
      <c r="K38" s="29">
        <v>0.11</v>
      </c>
      <c r="L38" s="29">
        <v>7.4999999999999997E-2</v>
      </c>
      <c r="M38" s="29">
        <v>0.92900000000000005</v>
      </c>
      <c r="N38" s="29">
        <v>0.43</v>
      </c>
      <c r="O38" s="29">
        <v>0.22900000000000001</v>
      </c>
      <c r="P38" s="16">
        <v>7.5</v>
      </c>
      <c r="Q38" s="16">
        <v>25.1</v>
      </c>
      <c r="R38" s="16">
        <v>59.3</v>
      </c>
      <c r="S38" s="16">
        <v>98.4</v>
      </c>
      <c r="T38" s="16">
        <v>4.8099999999999996</v>
      </c>
      <c r="U38" s="16">
        <v>17.05</v>
      </c>
      <c r="V38" s="16">
        <v>5.35</v>
      </c>
      <c r="W38" s="16">
        <v>23.91</v>
      </c>
      <c r="X38" s="16">
        <v>7.46</v>
      </c>
      <c r="Y38" s="16">
        <v>4.87</v>
      </c>
      <c r="Z38" s="16">
        <v>6.75</v>
      </c>
      <c r="AA38" s="16">
        <v>9</v>
      </c>
      <c r="AB38" s="16">
        <v>32.28</v>
      </c>
      <c r="AC38" s="16">
        <v>9.83</v>
      </c>
      <c r="AD38" s="20">
        <v>285</v>
      </c>
      <c r="AE38" s="21">
        <v>306.39999999999998</v>
      </c>
      <c r="AF38" s="24">
        <v>275</v>
      </c>
      <c r="AG38" s="24">
        <v>295.60000000000002</v>
      </c>
      <c r="AH38" s="24">
        <v>279.8</v>
      </c>
      <c r="AI38" s="24">
        <v>300.39999999999998</v>
      </c>
      <c r="AJ38" s="24">
        <v>320.10000000000002</v>
      </c>
      <c r="AK38" s="24">
        <v>340.7</v>
      </c>
      <c r="AL38" s="24">
        <v>358.4</v>
      </c>
      <c r="AM38" s="24">
        <v>379</v>
      </c>
      <c r="AN38" s="24">
        <v>278.10000000000002</v>
      </c>
      <c r="AO38" s="21">
        <v>299</v>
      </c>
      <c r="AP38" s="21">
        <v>280</v>
      </c>
      <c r="AQ38" s="21">
        <v>295.60000000000002</v>
      </c>
      <c r="AR38" s="21">
        <v>270.60000000000002</v>
      </c>
      <c r="AS38" s="21">
        <v>285.5</v>
      </c>
      <c r="AT38" s="21">
        <v>248.8</v>
      </c>
      <c r="AU38" s="21">
        <v>262</v>
      </c>
      <c r="AV38" s="21">
        <v>228</v>
      </c>
      <c r="AW38" s="21">
        <v>239.6</v>
      </c>
      <c r="AX38" s="21">
        <v>211.3</v>
      </c>
      <c r="AY38" s="21">
        <v>221.7</v>
      </c>
      <c r="AZ38" s="21">
        <v>202.9</v>
      </c>
      <c r="BA38" s="21">
        <v>212.7</v>
      </c>
      <c r="BB38" s="21">
        <v>69.86</v>
      </c>
      <c r="BC38" s="34">
        <v>89.57</v>
      </c>
      <c r="BD38" s="35">
        <v>0.75</v>
      </c>
    </row>
    <row r="39" spans="1:56" x14ac:dyDescent="0.2">
      <c r="A39" s="3">
        <v>36</v>
      </c>
      <c r="B39" s="4">
        <v>28.31</v>
      </c>
      <c r="C39" s="12"/>
      <c r="D39" s="4">
        <v>13.56</v>
      </c>
      <c r="E39" s="29">
        <v>1.2010000000000001</v>
      </c>
      <c r="F39" s="29">
        <v>1.1020000000000001</v>
      </c>
      <c r="G39" s="29">
        <v>0.69299999999999995</v>
      </c>
      <c r="H39" s="29">
        <v>0.29199999999999998</v>
      </c>
      <c r="I39" s="29">
        <v>8.8999999999999996E-2</v>
      </c>
      <c r="J39" s="29">
        <v>9.5000000000000001E-2</v>
      </c>
      <c r="K39" s="29">
        <v>0.114</v>
      </c>
      <c r="L39" s="29">
        <v>7.8E-2</v>
      </c>
      <c r="M39" s="29">
        <v>0.97</v>
      </c>
      <c r="N39" s="29">
        <v>0.44400000000000001</v>
      </c>
      <c r="O39" s="29">
        <v>0.23599999999999999</v>
      </c>
      <c r="P39" s="16">
        <v>7.5</v>
      </c>
      <c r="Q39" s="16">
        <v>25.1</v>
      </c>
      <c r="R39" s="16">
        <v>59.3</v>
      </c>
      <c r="S39" s="16">
        <v>98.4</v>
      </c>
      <c r="T39" s="16">
        <v>4.8099999999999996</v>
      </c>
      <c r="U39" s="16">
        <v>17.05</v>
      </c>
      <c r="V39" s="16">
        <v>5.56</v>
      </c>
      <c r="W39" s="16">
        <v>23.91</v>
      </c>
      <c r="X39" s="16">
        <v>7.75</v>
      </c>
      <c r="Y39" s="16">
        <v>4.87</v>
      </c>
      <c r="Z39" s="16">
        <v>6.75</v>
      </c>
      <c r="AA39" s="16">
        <v>9</v>
      </c>
      <c r="AB39" s="16">
        <v>37.299999999999997</v>
      </c>
      <c r="AC39" s="16">
        <v>9.83</v>
      </c>
      <c r="AD39" s="20">
        <v>285</v>
      </c>
      <c r="AE39" s="21">
        <v>306.39999999999998</v>
      </c>
      <c r="AF39" s="24">
        <v>275</v>
      </c>
      <c r="AG39" s="24">
        <v>295.60000000000002</v>
      </c>
      <c r="AH39" s="24">
        <v>279.8</v>
      </c>
      <c r="AI39" s="24">
        <v>300.39999999999998</v>
      </c>
      <c r="AJ39" s="24">
        <v>320.10000000000002</v>
      </c>
      <c r="AK39" s="24">
        <v>340.7</v>
      </c>
      <c r="AL39" s="24">
        <v>358.4</v>
      </c>
      <c r="AM39" s="24">
        <v>379</v>
      </c>
      <c r="AN39" s="24">
        <v>278.10000000000002</v>
      </c>
      <c r="AO39" s="21">
        <v>299</v>
      </c>
      <c r="AP39" s="21">
        <v>284.10000000000002</v>
      </c>
      <c r="AQ39" s="21">
        <v>300</v>
      </c>
      <c r="AR39" s="21">
        <v>274.60000000000002</v>
      </c>
      <c r="AS39" s="21">
        <v>289.8</v>
      </c>
      <c r="AT39" s="21">
        <v>252.3</v>
      </c>
      <c r="AU39" s="21">
        <v>265.8</v>
      </c>
      <c r="AV39" s="21">
        <v>231.1</v>
      </c>
      <c r="AW39" s="21">
        <v>243</v>
      </c>
      <c r="AX39" s="21">
        <v>214.1</v>
      </c>
      <c r="AY39" s="21">
        <v>224.7</v>
      </c>
      <c r="AZ39" s="21">
        <v>205.7</v>
      </c>
      <c r="BA39" s="21">
        <v>215.7</v>
      </c>
      <c r="BB39" s="21">
        <v>71.56</v>
      </c>
      <c r="BC39" s="34">
        <v>90.46</v>
      </c>
      <c r="BD39" s="35">
        <v>0.75</v>
      </c>
    </row>
    <row r="40" spans="1:56" x14ac:dyDescent="0.2">
      <c r="A40" s="3">
        <v>37</v>
      </c>
      <c r="B40" s="4">
        <v>29.21</v>
      </c>
      <c r="C40" s="12"/>
      <c r="D40" s="4">
        <v>13.86</v>
      </c>
      <c r="E40" s="29">
        <v>1.252</v>
      </c>
      <c r="F40" s="29">
        <v>1.149</v>
      </c>
      <c r="G40" s="29">
        <v>0.72199999999999998</v>
      </c>
      <c r="H40" s="29">
        <v>0.30399999999999999</v>
      </c>
      <c r="I40" s="29">
        <v>9.1999999999999998E-2</v>
      </c>
      <c r="J40" s="29">
        <v>9.8000000000000004E-2</v>
      </c>
      <c r="K40" s="29">
        <v>0.11899999999999999</v>
      </c>
      <c r="L40" s="29">
        <v>8.1000000000000003E-2</v>
      </c>
      <c r="M40" s="29">
        <v>1.012</v>
      </c>
      <c r="N40" s="29">
        <v>0.45900000000000002</v>
      </c>
      <c r="O40" s="29">
        <v>0.24399999999999999</v>
      </c>
      <c r="P40" s="16">
        <v>7.5</v>
      </c>
      <c r="Q40" s="16">
        <v>25.1</v>
      </c>
      <c r="R40" s="16">
        <v>59.3</v>
      </c>
      <c r="S40" s="16">
        <v>98.4</v>
      </c>
      <c r="T40" s="16">
        <v>4.8099999999999996</v>
      </c>
      <c r="U40" s="16">
        <v>17.05</v>
      </c>
      <c r="V40" s="16">
        <v>5.77</v>
      </c>
      <c r="W40" s="16">
        <v>23.91</v>
      </c>
      <c r="X40" s="16">
        <v>8.0500000000000007</v>
      </c>
      <c r="Y40" s="16">
        <v>4.87</v>
      </c>
      <c r="Z40" s="16">
        <v>6.75</v>
      </c>
      <c r="AA40" s="16">
        <v>9</v>
      </c>
      <c r="AB40" s="16">
        <v>37.299999999999997</v>
      </c>
      <c r="AC40" s="16">
        <v>9.83</v>
      </c>
      <c r="AD40" s="20">
        <v>285</v>
      </c>
      <c r="AE40" s="21">
        <v>306.39999999999998</v>
      </c>
      <c r="AF40" s="24">
        <v>275</v>
      </c>
      <c r="AG40" s="24">
        <v>295.60000000000002</v>
      </c>
      <c r="AH40" s="24">
        <v>279.8</v>
      </c>
      <c r="AI40" s="24">
        <v>300.39999999999998</v>
      </c>
      <c r="AJ40" s="24">
        <v>320.10000000000002</v>
      </c>
      <c r="AK40" s="24">
        <v>340.7</v>
      </c>
      <c r="AL40" s="24">
        <v>358.4</v>
      </c>
      <c r="AM40" s="24">
        <v>379</v>
      </c>
      <c r="AN40" s="24">
        <v>278.10000000000002</v>
      </c>
      <c r="AO40" s="21">
        <v>299</v>
      </c>
      <c r="AP40" s="21">
        <v>284.10000000000002</v>
      </c>
      <c r="AQ40" s="21">
        <v>300</v>
      </c>
      <c r="AR40" s="21">
        <v>274.60000000000002</v>
      </c>
      <c r="AS40" s="21">
        <v>289.8</v>
      </c>
      <c r="AT40" s="21">
        <v>252.3</v>
      </c>
      <c r="AU40" s="21">
        <v>265.8</v>
      </c>
      <c r="AV40" s="21">
        <v>231.1</v>
      </c>
      <c r="AW40" s="21">
        <v>243</v>
      </c>
      <c r="AX40" s="21">
        <v>214.1</v>
      </c>
      <c r="AY40" s="21">
        <v>224.7</v>
      </c>
      <c r="AZ40" s="21">
        <v>205.7</v>
      </c>
      <c r="BA40" s="21">
        <v>215.7</v>
      </c>
      <c r="BB40" s="21">
        <v>73.33</v>
      </c>
      <c r="BC40" s="34">
        <v>91.35</v>
      </c>
      <c r="BD40" s="35">
        <v>0.75</v>
      </c>
    </row>
    <row r="41" spans="1:56" x14ac:dyDescent="0.2">
      <c r="A41" s="3">
        <v>38</v>
      </c>
      <c r="B41" s="4">
        <v>30.16</v>
      </c>
      <c r="C41" s="12"/>
      <c r="D41" s="4">
        <v>14.18</v>
      </c>
      <c r="E41" s="29">
        <v>1.3049999999999999</v>
      </c>
      <c r="F41" s="29">
        <v>1.198</v>
      </c>
      <c r="G41" s="29">
        <v>0.753</v>
      </c>
      <c r="H41" s="29">
        <v>0.317</v>
      </c>
      <c r="I41" s="29">
        <v>9.6000000000000002E-2</v>
      </c>
      <c r="J41" s="29">
        <v>0.10299999999999999</v>
      </c>
      <c r="K41" s="29">
        <v>0.125</v>
      </c>
      <c r="L41" s="29">
        <v>8.5000000000000006E-2</v>
      </c>
      <c r="M41" s="29">
        <v>1.0569999999999999</v>
      </c>
      <c r="N41" s="29">
        <v>0.47399999999999998</v>
      </c>
      <c r="O41" s="29">
        <v>0.252</v>
      </c>
      <c r="P41" s="16">
        <v>7.5</v>
      </c>
      <c r="Q41" s="16">
        <v>25.1</v>
      </c>
      <c r="R41" s="16">
        <v>59.3</v>
      </c>
      <c r="S41" s="16">
        <v>98.4</v>
      </c>
      <c r="T41" s="16">
        <v>4.8099999999999996</v>
      </c>
      <c r="U41" s="16">
        <v>17.05</v>
      </c>
      <c r="V41" s="16">
        <v>5.99</v>
      </c>
      <c r="W41" s="16">
        <v>23.91</v>
      </c>
      <c r="X41" s="16">
        <v>8.36</v>
      </c>
      <c r="Y41" s="16">
        <v>4.87</v>
      </c>
      <c r="Z41" s="16">
        <v>6.75</v>
      </c>
      <c r="AA41" s="16">
        <v>9</v>
      </c>
      <c r="AB41" s="16">
        <v>37.299999999999997</v>
      </c>
      <c r="AC41" s="16">
        <v>9.83</v>
      </c>
      <c r="AD41" s="20">
        <v>285</v>
      </c>
      <c r="AE41" s="21">
        <v>306.39999999999998</v>
      </c>
      <c r="AF41" s="24">
        <v>275</v>
      </c>
      <c r="AG41" s="24">
        <v>295.60000000000002</v>
      </c>
      <c r="AH41" s="24">
        <v>279.8</v>
      </c>
      <c r="AI41" s="24">
        <v>300.39999999999998</v>
      </c>
      <c r="AJ41" s="24">
        <v>320.10000000000002</v>
      </c>
      <c r="AK41" s="24">
        <v>340.7</v>
      </c>
      <c r="AL41" s="24">
        <v>358.4</v>
      </c>
      <c r="AM41" s="24">
        <v>379</v>
      </c>
      <c r="AN41" s="24">
        <v>278.10000000000002</v>
      </c>
      <c r="AO41" s="21">
        <v>299</v>
      </c>
      <c r="AP41" s="21">
        <v>284.10000000000002</v>
      </c>
      <c r="AQ41" s="21">
        <v>300</v>
      </c>
      <c r="AR41" s="21">
        <v>274.60000000000002</v>
      </c>
      <c r="AS41" s="21">
        <v>289.8</v>
      </c>
      <c r="AT41" s="21">
        <v>252.3</v>
      </c>
      <c r="AU41" s="21">
        <v>265.8</v>
      </c>
      <c r="AV41" s="21">
        <v>231.1</v>
      </c>
      <c r="AW41" s="21">
        <v>243</v>
      </c>
      <c r="AX41" s="21">
        <v>214.1</v>
      </c>
      <c r="AY41" s="21">
        <v>224.7</v>
      </c>
      <c r="AZ41" s="21">
        <v>205.7</v>
      </c>
      <c r="BA41" s="21">
        <v>215.7</v>
      </c>
      <c r="BB41" s="21">
        <v>75.19</v>
      </c>
      <c r="BC41" s="34">
        <v>92.24</v>
      </c>
      <c r="BD41" s="35">
        <v>0.75</v>
      </c>
    </row>
    <row r="42" spans="1:56" x14ac:dyDescent="0.2">
      <c r="A42" s="3">
        <v>39</v>
      </c>
      <c r="B42" s="4">
        <v>31.15</v>
      </c>
      <c r="C42" s="12"/>
      <c r="D42" s="4">
        <v>14.51</v>
      </c>
      <c r="E42" s="29">
        <v>1.361</v>
      </c>
      <c r="F42" s="29">
        <v>1.2490000000000001</v>
      </c>
      <c r="G42" s="29">
        <v>0.78500000000000003</v>
      </c>
      <c r="H42" s="29">
        <v>0.33</v>
      </c>
      <c r="I42" s="29">
        <v>0.1</v>
      </c>
      <c r="J42" s="29">
        <v>0.107</v>
      </c>
      <c r="K42" s="29">
        <v>0.13</v>
      </c>
      <c r="L42" s="29">
        <v>8.7999999999999995E-2</v>
      </c>
      <c r="M42" s="29">
        <v>1.103</v>
      </c>
      <c r="N42" s="29">
        <v>0.49</v>
      </c>
      <c r="O42" s="29">
        <v>0.26</v>
      </c>
      <c r="P42" s="16">
        <v>7.5</v>
      </c>
      <c r="Q42" s="16">
        <v>25.1</v>
      </c>
      <c r="R42" s="16">
        <v>59.3</v>
      </c>
      <c r="S42" s="16">
        <v>98.4</v>
      </c>
      <c r="T42" s="16">
        <v>4.8099999999999996</v>
      </c>
      <c r="U42" s="16">
        <v>17.05</v>
      </c>
      <c r="V42" s="16">
        <v>6.23</v>
      </c>
      <c r="W42" s="16">
        <v>23.91</v>
      </c>
      <c r="X42" s="16">
        <v>8.69</v>
      </c>
      <c r="Y42" s="16">
        <v>4.87</v>
      </c>
      <c r="Z42" s="16">
        <v>6.75</v>
      </c>
      <c r="AA42" s="16">
        <v>9</v>
      </c>
      <c r="AB42" s="16">
        <v>37.299999999999997</v>
      </c>
      <c r="AC42" s="16">
        <v>9.83</v>
      </c>
      <c r="AD42" s="20">
        <v>285</v>
      </c>
      <c r="AE42" s="21">
        <v>306.39999999999998</v>
      </c>
      <c r="AF42" s="24">
        <v>275</v>
      </c>
      <c r="AG42" s="24">
        <v>295.60000000000002</v>
      </c>
      <c r="AH42" s="24">
        <v>279.8</v>
      </c>
      <c r="AI42" s="24">
        <v>300.39999999999998</v>
      </c>
      <c r="AJ42" s="24">
        <v>320.10000000000002</v>
      </c>
      <c r="AK42" s="24">
        <v>340.7</v>
      </c>
      <c r="AL42" s="24">
        <v>358.4</v>
      </c>
      <c r="AM42" s="24">
        <v>379</v>
      </c>
      <c r="AN42" s="24">
        <v>278.10000000000002</v>
      </c>
      <c r="AO42" s="21">
        <v>299</v>
      </c>
      <c r="AP42" s="21">
        <v>284.10000000000002</v>
      </c>
      <c r="AQ42" s="21">
        <v>300</v>
      </c>
      <c r="AR42" s="21">
        <v>274.60000000000002</v>
      </c>
      <c r="AS42" s="21">
        <v>289.8</v>
      </c>
      <c r="AT42" s="21">
        <v>252.3</v>
      </c>
      <c r="AU42" s="21">
        <v>265.8</v>
      </c>
      <c r="AV42" s="21">
        <v>231.1</v>
      </c>
      <c r="AW42" s="21">
        <v>243</v>
      </c>
      <c r="AX42" s="21">
        <v>214.1</v>
      </c>
      <c r="AY42" s="21">
        <v>224.7</v>
      </c>
      <c r="AZ42" s="21">
        <v>205.7</v>
      </c>
      <c r="BA42" s="21">
        <v>215.7</v>
      </c>
      <c r="BB42" s="21">
        <v>77.150000000000006</v>
      </c>
      <c r="BC42" s="34">
        <v>93.11</v>
      </c>
      <c r="BD42" s="35">
        <v>0.75</v>
      </c>
    </row>
    <row r="43" spans="1:56" x14ac:dyDescent="0.2">
      <c r="A43" s="3">
        <v>40</v>
      </c>
      <c r="B43" s="4">
        <v>32.200000000000003</v>
      </c>
      <c r="C43" s="12"/>
      <c r="D43" s="4">
        <v>14.86</v>
      </c>
      <c r="E43" s="29">
        <v>1.419</v>
      </c>
      <c r="F43" s="29">
        <v>1.3029999999999999</v>
      </c>
      <c r="G43" s="29">
        <v>0.81799999999999995</v>
      </c>
      <c r="H43" s="29">
        <v>0.34399999999999997</v>
      </c>
      <c r="I43" s="29">
        <v>0.104</v>
      </c>
      <c r="J43" s="29">
        <v>0.112</v>
      </c>
      <c r="K43" s="29">
        <v>0.13600000000000001</v>
      </c>
      <c r="L43" s="29">
        <v>9.1999999999999998E-2</v>
      </c>
      <c r="M43" s="29">
        <v>1.1519999999999999</v>
      </c>
      <c r="N43" s="29">
        <v>0.50600000000000001</v>
      </c>
      <c r="O43" s="29">
        <v>0.26800000000000002</v>
      </c>
      <c r="P43" s="16">
        <v>7.5</v>
      </c>
      <c r="Q43" s="16">
        <v>25.1</v>
      </c>
      <c r="R43" s="16">
        <v>59.3</v>
      </c>
      <c r="S43" s="16">
        <v>98.4</v>
      </c>
      <c r="T43" s="16">
        <v>4.8099999999999996</v>
      </c>
      <c r="U43" s="16">
        <v>17.05</v>
      </c>
      <c r="V43" s="16">
        <v>6.47</v>
      </c>
      <c r="W43" s="16">
        <v>23.91</v>
      </c>
      <c r="X43" s="16">
        <v>9.0299999999999994</v>
      </c>
      <c r="Y43" s="16">
        <v>4.87</v>
      </c>
      <c r="Z43" s="16">
        <v>6.75</v>
      </c>
      <c r="AA43" s="16">
        <v>9</v>
      </c>
      <c r="AB43" s="16">
        <v>37.299999999999997</v>
      </c>
      <c r="AC43" s="16">
        <v>9.83</v>
      </c>
      <c r="AD43" s="20">
        <v>285</v>
      </c>
      <c r="AE43" s="21">
        <v>306.39999999999998</v>
      </c>
      <c r="AF43" s="24">
        <v>275</v>
      </c>
      <c r="AG43" s="24">
        <v>295.60000000000002</v>
      </c>
      <c r="AH43" s="24">
        <v>279.8</v>
      </c>
      <c r="AI43" s="24">
        <v>300.39999999999998</v>
      </c>
      <c r="AJ43" s="24">
        <v>320.10000000000002</v>
      </c>
      <c r="AK43" s="24">
        <v>340.7</v>
      </c>
      <c r="AL43" s="24">
        <v>358.4</v>
      </c>
      <c r="AM43" s="24">
        <v>379</v>
      </c>
      <c r="AN43" s="24">
        <v>278.10000000000002</v>
      </c>
      <c r="AO43" s="21">
        <v>299</v>
      </c>
      <c r="AP43" s="21">
        <v>284.10000000000002</v>
      </c>
      <c r="AQ43" s="21">
        <v>300</v>
      </c>
      <c r="AR43" s="21">
        <v>274.60000000000002</v>
      </c>
      <c r="AS43" s="21">
        <v>289.8</v>
      </c>
      <c r="AT43" s="21">
        <v>252.3</v>
      </c>
      <c r="AU43" s="21">
        <v>265.8</v>
      </c>
      <c r="AV43" s="21">
        <v>231.1</v>
      </c>
      <c r="AW43" s="21">
        <v>243</v>
      </c>
      <c r="AX43" s="21">
        <v>214.1</v>
      </c>
      <c r="AY43" s="21">
        <v>224.7</v>
      </c>
      <c r="AZ43" s="21">
        <v>205.7</v>
      </c>
      <c r="BA43" s="21">
        <v>215.7</v>
      </c>
      <c r="BB43" s="21">
        <v>79.180000000000007</v>
      </c>
      <c r="BC43" s="34">
        <v>94.01</v>
      </c>
      <c r="BD43" s="35">
        <v>0.75</v>
      </c>
    </row>
    <row r="44" spans="1:56" x14ac:dyDescent="0.2">
      <c r="A44" s="3">
        <v>41</v>
      </c>
      <c r="B44" s="4">
        <v>33.299999999999997</v>
      </c>
      <c r="C44" s="12"/>
      <c r="D44" s="4">
        <v>15.23</v>
      </c>
      <c r="E44" s="29">
        <v>1.48</v>
      </c>
      <c r="F44" s="29">
        <v>1.359</v>
      </c>
      <c r="G44" s="29">
        <v>0.85299999999999998</v>
      </c>
      <c r="H44" s="29">
        <v>0.35899999999999999</v>
      </c>
      <c r="I44" s="29">
        <v>0.109</v>
      </c>
      <c r="J44" s="29">
        <v>0.11700000000000001</v>
      </c>
      <c r="K44" s="29">
        <v>0.14099999999999999</v>
      </c>
      <c r="L44" s="29">
        <v>9.6000000000000002E-2</v>
      </c>
      <c r="M44" s="29">
        <v>1.204</v>
      </c>
      <c r="N44" s="29">
        <v>0.52300000000000002</v>
      </c>
      <c r="O44" s="29">
        <v>0.27600000000000002</v>
      </c>
      <c r="P44" s="16">
        <v>7.5</v>
      </c>
      <c r="Q44" s="16">
        <v>25.1</v>
      </c>
      <c r="R44" s="16">
        <v>59.3</v>
      </c>
      <c r="S44" s="16">
        <v>98.4</v>
      </c>
      <c r="T44" s="16">
        <v>4.8099999999999996</v>
      </c>
      <c r="U44" s="16">
        <v>17.05</v>
      </c>
      <c r="V44" s="16">
        <v>6.73</v>
      </c>
      <c r="W44" s="16">
        <v>23.91</v>
      </c>
      <c r="X44" s="16">
        <v>9.39</v>
      </c>
      <c r="Y44" s="16">
        <v>4.87</v>
      </c>
      <c r="Z44" s="16">
        <v>6.75</v>
      </c>
      <c r="AA44" s="16">
        <v>9</v>
      </c>
      <c r="AB44" s="16">
        <v>37.299999999999997</v>
      </c>
      <c r="AC44" s="16">
        <v>9.83</v>
      </c>
      <c r="AD44" s="20">
        <v>285</v>
      </c>
      <c r="AE44" s="21">
        <v>306.39999999999998</v>
      </c>
      <c r="AF44" s="24">
        <v>275</v>
      </c>
      <c r="AG44" s="24">
        <v>295.60000000000002</v>
      </c>
      <c r="AH44" s="24">
        <v>280.5</v>
      </c>
      <c r="AI44" s="24">
        <v>301.10000000000002</v>
      </c>
      <c r="AJ44" s="24">
        <v>320.8</v>
      </c>
      <c r="AK44" s="24">
        <v>341.4</v>
      </c>
      <c r="AL44" s="24">
        <v>359.1</v>
      </c>
      <c r="AM44" s="24">
        <v>379.7</v>
      </c>
      <c r="AN44" s="24">
        <v>278.10000000000002</v>
      </c>
      <c r="AO44" s="21">
        <v>299</v>
      </c>
      <c r="AP44" s="21">
        <v>301.3</v>
      </c>
      <c r="AQ44" s="21">
        <v>318.5</v>
      </c>
      <c r="AR44" s="21">
        <v>291</v>
      </c>
      <c r="AS44" s="21">
        <v>307.39999999999998</v>
      </c>
      <c r="AT44" s="21">
        <v>267</v>
      </c>
      <c r="AU44" s="21">
        <v>281.60000000000002</v>
      </c>
      <c r="AV44" s="21">
        <v>244.1</v>
      </c>
      <c r="AW44" s="21">
        <v>256.89999999999998</v>
      </c>
      <c r="AX44" s="21">
        <v>225.8</v>
      </c>
      <c r="AY44" s="21">
        <v>237.3</v>
      </c>
      <c r="AZ44" s="21">
        <v>216.6</v>
      </c>
      <c r="BA44" s="21">
        <v>227.4</v>
      </c>
      <c r="BB44" s="21">
        <v>81.290000000000006</v>
      </c>
      <c r="BC44" s="34">
        <v>94.93</v>
      </c>
      <c r="BD44" s="35">
        <v>0.75</v>
      </c>
    </row>
    <row r="45" spans="1:56" x14ac:dyDescent="0.2">
      <c r="A45" s="3">
        <v>42</v>
      </c>
      <c r="B45" s="4">
        <v>34.450000000000003</v>
      </c>
      <c r="C45" s="12"/>
      <c r="D45" s="4">
        <v>15.62</v>
      </c>
      <c r="E45" s="29">
        <v>1.5429999999999999</v>
      </c>
      <c r="F45" s="29">
        <v>1.417</v>
      </c>
      <c r="G45" s="29">
        <v>0.89</v>
      </c>
      <c r="H45" s="29">
        <v>0.374</v>
      </c>
      <c r="I45" s="29">
        <v>0.113</v>
      </c>
      <c r="J45" s="29">
        <v>0.122</v>
      </c>
      <c r="K45" s="29">
        <v>0.14699999999999999</v>
      </c>
      <c r="L45" s="29">
        <v>0.1</v>
      </c>
      <c r="M45" s="29">
        <v>1.258</v>
      </c>
      <c r="N45" s="29">
        <v>0.54</v>
      </c>
      <c r="O45" s="29">
        <v>0.28499999999999998</v>
      </c>
      <c r="P45" s="16">
        <v>7.5</v>
      </c>
      <c r="Q45" s="16">
        <v>25.1</v>
      </c>
      <c r="R45" s="16">
        <v>59.3</v>
      </c>
      <c r="S45" s="16">
        <v>98.4</v>
      </c>
      <c r="T45" s="16">
        <v>4.8099999999999996</v>
      </c>
      <c r="U45" s="16">
        <v>17.05</v>
      </c>
      <c r="V45" s="16">
        <v>7</v>
      </c>
      <c r="W45" s="16">
        <v>23.91</v>
      </c>
      <c r="X45" s="16">
        <v>9.76</v>
      </c>
      <c r="Y45" s="16">
        <v>4.87</v>
      </c>
      <c r="Z45" s="16">
        <v>6.75</v>
      </c>
      <c r="AA45" s="16">
        <v>9</v>
      </c>
      <c r="AB45" s="16">
        <v>37.299999999999997</v>
      </c>
      <c r="AC45" s="16">
        <v>9.83</v>
      </c>
      <c r="AD45" s="20">
        <v>285</v>
      </c>
      <c r="AE45" s="21">
        <v>306.39999999999998</v>
      </c>
      <c r="AF45" s="24">
        <v>275</v>
      </c>
      <c r="AG45" s="24">
        <v>295.60000000000002</v>
      </c>
      <c r="AH45" s="24">
        <v>280.5</v>
      </c>
      <c r="AI45" s="24">
        <v>301.10000000000002</v>
      </c>
      <c r="AJ45" s="24">
        <v>320.8</v>
      </c>
      <c r="AK45" s="24">
        <v>341.4</v>
      </c>
      <c r="AL45" s="24">
        <v>359.1</v>
      </c>
      <c r="AM45" s="24">
        <v>379.7</v>
      </c>
      <c r="AN45" s="24">
        <v>278.10000000000002</v>
      </c>
      <c r="AO45" s="21">
        <v>299</v>
      </c>
      <c r="AP45" s="21">
        <v>301.3</v>
      </c>
      <c r="AQ45" s="21">
        <v>318.5</v>
      </c>
      <c r="AR45" s="21">
        <v>291</v>
      </c>
      <c r="AS45" s="21">
        <v>307.39999999999998</v>
      </c>
      <c r="AT45" s="21">
        <v>267</v>
      </c>
      <c r="AU45" s="21">
        <v>281.60000000000002</v>
      </c>
      <c r="AV45" s="21">
        <v>244.1</v>
      </c>
      <c r="AW45" s="21">
        <v>256.89999999999998</v>
      </c>
      <c r="AX45" s="21">
        <v>225.8</v>
      </c>
      <c r="AY45" s="21">
        <v>237.3</v>
      </c>
      <c r="AZ45" s="21">
        <v>216.6</v>
      </c>
      <c r="BA45" s="21">
        <v>227.4</v>
      </c>
      <c r="BB45" s="21">
        <v>83.49</v>
      </c>
      <c r="BC45" s="34">
        <v>95.87</v>
      </c>
      <c r="BD45" s="35">
        <v>0.75</v>
      </c>
    </row>
    <row r="46" spans="1:56" x14ac:dyDescent="0.2">
      <c r="A46" s="3">
        <v>43</v>
      </c>
      <c r="B46" s="4">
        <v>35.67</v>
      </c>
      <c r="C46" s="12"/>
      <c r="D46" s="4">
        <v>16.03</v>
      </c>
      <c r="E46" s="29">
        <v>1.61</v>
      </c>
      <c r="F46" s="29">
        <v>1.478</v>
      </c>
      <c r="G46" s="29">
        <v>0.92800000000000005</v>
      </c>
      <c r="H46" s="29">
        <v>0.39</v>
      </c>
      <c r="I46" s="29">
        <v>0.11799999999999999</v>
      </c>
      <c r="J46" s="29">
        <v>0.127</v>
      </c>
      <c r="K46" s="29">
        <v>0.154</v>
      </c>
      <c r="L46" s="29">
        <v>0.104</v>
      </c>
      <c r="M46" s="29">
        <v>1.3149999999999999</v>
      </c>
      <c r="N46" s="29">
        <v>0.55800000000000005</v>
      </c>
      <c r="O46" s="29">
        <v>0.29399999999999998</v>
      </c>
      <c r="P46" s="16">
        <v>7.5</v>
      </c>
      <c r="Q46" s="16">
        <v>25.1</v>
      </c>
      <c r="R46" s="16">
        <v>59.3</v>
      </c>
      <c r="S46" s="16">
        <v>98.4</v>
      </c>
      <c r="T46" s="16">
        <v>4.8099999999999996</v>
      </c>
      <c r="U46" s="16">
        <v>17.05</v>
      </c>
      <c r="V46" s="16">
        <v>7.28</v>
      </c>
      <c r="W46" s="16">
        <v>23.91</v>
      </c>
      <c r="X46" s="16">
        <v>10.16</v>
      </c>
      <c r="Y46" s="16">
        <v>4.87</v>
      </c>
      <c r="Z46" s="16">
        <v>6.75</v>
      </c>
      <c r="AA46" s="16">
        <v>9</v>
      </c>
      <c r="AB46" s="16">
        <v>37.299999999999997</v>
      </c>
      <c r="AC46" s="16">
        <v>9.83</v>
      </c>
      <c r="AD46" s="20">
        <v>285</v>
      </c>
      <c r="AE46" s="21">
        <v>306.39999999999998</v>
      </c>
      <c r="AF46" s="24">
        <v>275</v>
      </c>
      <c r="AG46" s="24">
        <v>295.60000000000002</v>
      </c>
      <c r="AH46" s="24">
        <v>280.5</v>
      </c>
      <c r="AI46" s="24">
        <v>301.10000000000002</v>
      </c>
      <c r="AJ46" s="24">
        <v>320.8</v>
      </c>
      <c r="AK46" s="24">
        <v>341.4</v>
      </c>
      <c r="AL46" s="24">
        <v>359.1</v>
      </c>
      <c r="AM46" s="24">
        <v>379.7</v>
      </c>
      <c r="AN46" s="24">
        <v>278.10000000000002</v>
      </c>
      <c r="AO46" s="21">
        <v>299</v>
      </c>
      <c r="AP46" s="21">
        <v>301.3</v>
      </c>
      <c r="AQ46" s="21">
        <v>318.5</v>
      </c>
      <c r="AR46" s="21">
        <v>291</v>
      </c>
      <c r="AS46" s="21">
        <v>307.39999999999998</v>
      </c>
      <c r="AT46" s="21">
        <v>267</v>
      </c>
      <c r="AU46" s="21">
        <v>281.60000000000002</v>
      </c>
      <c r="AV46" s="21">
        <v>244.1</v>
      </c>
      <c r="AW46" s="21">
        <v>256.89999999999998</v>
      </c>
      <c r="AX46" s="21">
        <v>225.8</v>
      </c>
      <c r="AY46" s="21">
        <v>237.3</v>
      </c>
      <c r="AZ46" s="21">
        <v>216.6</v>
      </c>
      <c r="BA46" s="21">
        <v>227.4</v>
      </c>
      <c r="BB46" s="21">
        <v>85.79</v>
      </c>
      <c r="BC46" s="34">
        <v>96.83</v>
      </c>
      <c r="BD46" s="35">
        <v>0.75</v>
      </c>
    </row>
    <row r="47" spans="1:56" x14ac:dyDescent="0.2">
      <c r="A47" s="3">
        <v>44</v>
      </c>
      <c r="B47" s="4">
        <v>36.96</v>
      </c>
      <c r="C47" s="12"/>
      <c r="D47" s="4">
        <v>16.47</v>
      </c>
      <c r="E47" s="29">
        <v>1.679</v>
      </c>
      <c r="F47" s="29">
        <v>1.542</v>
      </c>
      <c r="G47" s="29">
        <v>0.96799999999999997</v>
      </c>
      <c r="H47" s="29">
        <v>0.40699999999999997</v>
      </c>
      <c r="I47" s="29">
        <v>0.123</v>
      </c>
      <c r="J47" s="29">
        <v>0.13200000000000001</v>
      </c>
      <c r="K47" s="29">
        <v>0.161</v>
      </c>
      <c r="L47" s="29">
        <v>0.109</v>
      </c>
      <c r="M47" s="29">
        <v>1.375</v>
      </c>
      <c r="N47" s="29">
        <v>0.57699999999999996</v>
      </c>
      <c r="O47" s="29">
        <v>0.30399999999999999</v>
      </c>
      <c r="P47" s="16">
        <v>7.5</v>
      </c>
      <c r="Q47" s="16">
        <v>25.1</v>
      </c>
      <c r="R47" s="16">
        <v>59.3</v>
      </c>
      <c r="S47" s="16">
        <v>98.4</v>
      </c>
      <c r="T47" s="16">
        <v>4.8099999999999996</v>
      </c>
      <c r="U47" s="16">
        <v>17.05</v>
      </c>
      <c r="V47" s="16">
        <v>7.58</v>
      </c>
      <c r="W47" s="16">
        <v>23.91</v>
      </c>
      <c r="X47" s="16">
        <v>10.57</v>
      </c>
      <c r="Y47" s="16">
        <v>4.87</v>
      </c>
      <c r="Z47" s="16">
        <v>6.75</v>
      </c>
      <c r="AA47" s="16">
        <v>9</v>
      </c>
      <c r="AB47" s="16">
        <v>37.299999999999997</v>
      </c>
      <c r="AC47" s="16">
        <v>9.83</v>
      </c>
      <c r="AD47" s="20">
        <v>285</v>
      </c>
      <c r="AE47" s="21">
        <v>306.39999999999998</v>
      </c>
      <c r="AF47" s="24">
        <v>275</v>
      </c>
      <c r="AG47" s="24">
        <v>295.60000000000002</v>
      </c>
      <c r="AH47" s="24">
        <v>280.5</v>
      </c>
      <c r="AI47" s="24">
        <v>301.10000000000002</v>
      </c>
      <c r="AJ47" s="24">
        <v>320.8</v>
      </c>
      <c r="AK47" s="24">
        <v>341.4</v>
      </c>
      <c r="AL47" s="24">
        <v>359.1</v>
      </c>
      <c r="AM47" s="24">
        <v>379.7</v>
      </c>
      <c r="AN47" s="24">
        <v>278.10000000000002</v>
      </c>
      <c r="AO47" s="21">
        <v>299</v>
      </c>
      <c r="AP47" s="21">
        <v>301.3</v>
      </c>
      <c r="AQ47" s="21">
        <v>318.5</v>
      </c>
      <c r="AR47" s="21">
        <v>291</v>
      </c>
      <c r="AS47" s="21">
        <v>307.39999999999998</v>
      </c>
      <c r="AT47" s="21">
        <v>267</v>
      </c>
      <c r="AU47" s="21">
        <v>281.60000000000002</v>
      </c>
      <c r="AV47" s="21">
        <v>244.1</v>
      </c>
      <c r="AW47" s="21">
        <v>256.89999999999998</v>
      </c>
      <c r="AX47" s="21">
        <v>225.8</v>
      </c>
      <c r="AY47" s="21">
        <v>237.3</v>
      </c>
      <c r="AZ47" s="21">
        <v>216.6</v>
      </c>
      <c r="BA47" s="21">
        <v>227.4</v>
      </c>
      <c r="BB47" s="21">
        <v>88.19</v>
      </c>
      <c r="BC47" s="34">
        <v>97.82</v>
      </c>
      <c r="BD47" s="35">
        <v>0.75</v>
      </c>
    </row>
    <row r="48" spans="1:56" x14ac:dyDescent="0.2">
      <c r="A48" s="3">
        <v>45</v>
      </c>
      <c r="B48" s="4">
        <v>38.31</v>
      </c>
      <c r="C48" s="12"/>
      <c r="D48" s="4">
        <v>16.93</v>
      </c>
      <c r="E48" s="29">
        <v>1.752</v>
      </c>
      <c r="F48" s="29">
        <v>1.609</v>
      </c>
      <c r="G48" s="29">
        <v>1.01</v>
      </c>
      <c r="H48" s="29">
        <v>0.42399999999999999</v>
      </c>
      <c r="I48" s="29">
        <v>0.128</v>
      </c>
      <c r="J48" s="29">
        <v>0.13800000000000001</v>
      </c>
      <c r="K48" s="29">
        <v>0.16800000000000001</v>
      </c>
      <c r="L48" s="29">
        <v>0.114</v>
      </c>
      <c r="M48" s="29">
        <v>1.4379999999999999</v>
      </c>
      <c r="N48" s="29">
        <v>0.59599999999999997</v>
      </c>
      <c r="O48" s="29">
        <v>0.314</v>
      </c>
      <c r="P48" s="16">
        <v>14.7</v>
      </c>
      <c r="Q48" s="16">
        <v>36.700000000000003</v>
      </c>
      <c r="R48" s="16">
        <v>59.3</v>
      </c>
      <c r="S48" s="16">
        <v>116.9</v>
      </c>
      <c r="T48" s="16">
        <v>4.8099999999999996</v>
      </c>
      <c r="U48" s="16">
        <v>19.100000000000001</v>
      </c>
      <c r="V48" s="16">
        <v>7.9</v>
      </c>
      <c r="W48" s="16">
        <v>26.88</v>
      </c>
      <c r="X48" s="16">
        <v>11.01</v>
      </c>
      <c r="Y48" s="16">
        <v>14.33</v>
      </c>
      <c r="Z48" s="16">
        <v>19.88</v>
      </c>
      <c r="AA48" s="16">
        <v>26.45</v>
      </c>
      <c r="AB48" s="16">
        <v>37.299999999999997</v>
      </c>
      <c r="AC48" s="16">
        <v>11.07</v>
      </c>
      <c r="AD48" s="20">
        <v>285</v>
      </c>
      <c r="AE48" s="21">
        <v>306.39999999999998</v>
      </c>
      <c r="AF48" s="24">
        <v>275</v>
      </c>
      <c r="AG48" s="24">
        <v>295.60000000000002</v>
      </c>
      <c r="AH48" s="24">
        <v>280.5</v>
      </c>
      <c r="AI48" s="24">
        <v>301.10000000000002</v>
      </c>
      <c r="AJ48" s="24">
        <v>320.8</v>
      </c>
      <c r="AK48" s="24">
        <v>341.4</v>
      </c>
      <c r="AL48" s="24">
        <v>359.1</v>
      </c>
      <c r="AM48" s="24">
        <v>379.7</v>
      </c>
      <c r="AN48" s="24">
        <v>278.10000000000002</v>
      </c>
      <c r="AO48" s="21">
        <v>299</v>
      </c>
      <c r="AP48" s="21">
        <v>301.3</v>
      </c>
      <c r="AQ48" s="21">
        <v>318.5</v>
      </c>
      <c r="AR48" s="21">
        <v>291</v>
      </c>
      <c r="AS48" s="21">
        <v>307.39999999999998</v>
      </c>
      <c r="AT48" s="21">
        <v>267</v>
      </c>
      <c r="AU48" s="21">
        <v>281.60000000000002</v>
      </c>
      <c r="AV48" s="21">
        <v>244.1</v>
      </c>
      <c r="AW48" s="21">
        <v>256.89999999999998</v>
      </c>
      <c r="AX48" s="21">
        <v>225.8</v>
      </c>
      <c r="AY48" s="21">
        <v>237.3</v>
      </c>
      <c r="AZ48" s="21">
        <v>216.6</v>
      </c>
      <c r="BA48" s="21">
        <v>227.4</v>
      </c>
      <c r="BB48" s="21">
        <v>90.65</v>
      </c>
      <c r="BC48" s="34">
        <v>98.79</v>
      </c>
      <c r="BD48" s="35">
        <v>0.75</v>
      </c>
    </row>
    <row r="49" spans="1:56" x14ac:dyDescent="0.2">
      <c r="A49" s="3">
        <v>46</v>
      </c>
      <c r="B49" s="4">
        <v>39.74</v>
      </c>
      <c r="C49" s="12"/>
      <c r="D49" s="4">
        <v>17.420000000000002</v>
      </c>
      <c r="E49" s="29">
        <v>1.8280000000000001</v>
      </c>
      <c r="F49" s="29">
        <v>1.679</v>
      </c>
      <c r="G49" s="29">
        <v>1.054</v>
      </c>
      <c r="H49" s="29">
        <v>0.442</v>
      </c>
      <c r="I49" s="29">
        <v>0.13400000000000001</v>
      </c>
      <c r="J49" s="29">
        <v>0.14399999999999999</v>
      </c>
      <c r="K49" s="29">
        <v>0.17499999999999999</v>
      </c>
      <c r="L49" s="29">
        <v>0.11899999999999999</v>
      </c>
      <c r="M49" s="29">
        <v>1.504</v>
      </c>
      <c r="N49" s="29">
        <v>0.61599999999999999</v>
      </c>
      <c r="O49" s="29">
        <v>0.32400000000000001</v>
      </c>
      <c r="P49" s="16">
        <v>14.7</v>
      </c>
      <c r="Q49" s="16">
        <v>36.700000000000003</v>
      </c>
      <c r="R49" s="16">
        <v>59.3</v>
      </c>
      <c r="S49" s="16">
        <v>116.9</v>
      </c>
      <c r="T49" s="16">
        <v>4.8099999999999996</v>
      </c>
      <c r="U49" s="16">
        <v>20.12</v>
      </c>
      <c r="V49" s="16">
        <v>8.23</v>
      </c>
      <c r="W49" s="16">
        <v>28.36</v>
      </c>
      <c r="X49" s="16">
        <v>11.47</v>
      </c>
      <c r="Y49" s="16">
        <v>14.33</v>
      </c>
      <c r="Z49" s="16">
        <v>19.88</v>
      </c>
      <c r="AA49" s="16">
        <v>26.45</v>
      </c>
      <c r="AB49" s="16">
        <v>43.76</v>
      </c>
      <c r="AC49" s="16">
        <v>11.07</v>
      </c>
      <c r="AD49" s="20">
        <v>285</v>
      </c>
      <c r="AE49" s="21">
        <v>306.39999999999998</v>
      </c>
      <c r="AF49" s="24">
        <v>275</v>
      </c>
      <c r="AG49" s="24">
        <v>295.60000000000002</v>
      </c>
      <c r="AH49" s="24">
        <v>282.2</v>
      </c>
      <c r="AI49" s="24">
        <v>302.8</v>
      </c>
      <c r="AJ49" s="24">
        <v>322.5</v>
      </c>
      <c r="AK49" s="24">
        <v>343.1</v>
      </c>
      <c r="AL49" s="24">
        <v>360.8</v>
      </c>
      <c r="AM49" s="24">
        <v>381.4</v>
      </c>
      <c r="AN49" s="24">
        <v>278.10000000000002</v>
      </c>
      <c r="AO49" s="21">
        <v>299</v>
      </c>
      <c r="AP49" s="21">
        <v>323.39999999999998</v>
      </c>
      <c r="AQ49" s="21">
        <v>342.2</v>
      </c>
      <c r="AR49" s="21">
        <v>312.2</v>
      </c>
      <c r="AS49" s="21">
        <v>330.1</v>
      </c>
      <c r="AT49" s="21">
        <v>286</v>
      </c>
      <c r="AU49" s="21">
        <v>301.89999999999998</v>
      </c>
      <c r="AV49" s="21">
        <v>261</v>
      </c>
      <c r="AW49" s="21">
        <v>275</v>
      </c>
      <c r="AX49" s="21">
        <v>251</v>
      </c>
      <c r="AY49" s="21">
        <v>253.5</v>
      </c>
      <c r="AZ49" s="21">
        <v>231</v>
      </c>
      <c r="BA49" s="21">
        <v>242.8</v>
      </c>
      <c r="BB49" s="21">
        <v>93.18</v>
      </c>
      <c r="BC49" s="34">
        <v>99.74</v>
      </c>
      <c r="BD49" s="35">
        <v>0.75</v>
      </c>
    </row>
    <row r="50" spans="1:56" x14ac:dyDescent="0.2">
      <c r="A50" s="3">
        <v>47</v>
      </c>
      <c r="B50" s="4">
        <v>41.25</v>
      </c>
      <c r="C50" s="12"/>
      <c r="D50" s="4">
        <v>17.93</v>
      </c>
      <c r="E50" s="29">
        <v>1.9079999999999999</v>
      </c>
      <c r="F50" s="29">
        <v>1.752</v>
      </c>
      <c r="G50" s="29">
        <v>1.1000000000000001</v>
      </c>
      <c r="H50" s="29">
        <v>0.46100000000000002</v>
      </c>
      <c r="I50" s="29">
        <v>0.13900000000000001</v>
      </c>
      <c r="J50" s="29">
        <v>0.151</v>
      </c>
      <c r="K50" s="29">
        <v>0.183</v>
      </c>
      <c r="L50" s="29">
        <v>0.124</v>
      </c>
      <c r="M50" s="29">
        <v>1.575</v>
      </c>
      <c r="N50" s="29">
        <v>0.63700000000000001</v>
      </c>
      <c r="O50" s="29">
        <v>0.33400000000000002</v>
      </c>
      <c r="P50" s="16">
        <v>14.7</v>
      </c>
      <c r="Q50" s="16">
        <v>36.700000000000003</v>
      </c>
      <c r="R50" s="16">
        <v>59.3</v>
      </c>
      <c r="S50" s="16">
        <v>116.9</v>
      </c>
      <c r="T50" s="16">
        <v>4.8099999999999996</v>
      </c>
      <c r="U50" s="16">
        <v>21.15</v>
      </c>
      <c r="V50" s="16">
        <v>8.57</v>
      </c>
      <c r="W50" s="16">
        <v>29.84</v>
      </c>
      <c r="X50" s="16">
        <v>11.96</v>
      </c>
      <c r="Y50" s="16">
        <v>14.33</v>
      </c>
      <c r="Z50" s="16">
        <v>19.88</v>
      </c>
      <c r="AA50" s="16">
        <v>26.45</v>
      </c>
      <c r="AB50" s="16">
        <v>43.76</v>
      </c>
      <c r="AC50" s="16">
        <v>11.07</v>
      </c>
      <c r="AD50" s="20">
        <v>285</v>
      </c>
      <c r="AE50" s="21">
        <v>306.39999999999998</v>
      </c>
      <c r="AF50" s="24">
        <v>275</v>
      </c>
      <c r="AG50" s="24">
        <v>295.60000000000002</v>
      </c>
      <c r="AH50" s="24">
        <v>282.2</v>
      </c>
      <c r="AI50" s="24">
        <v>302.8</v>
      </c>
      <c r="AJ50" s="24">
        <v>322.5</v>
      </c>
      <c r="AK50" s="24">
        <v>343.1</v>
      </c>
      <c r="AL50" s="24">
        <v>360.8</v>
      </c>
      <c r="AM50" s="24">
        <v>381.4</v>
      </c>
      <c r="AN50" s="24">
        <v>278.10000000000002</v>
      </c>
      <c r="AO50" s="21">
        <v>299</v>
      </c>
      <c r="AP50" s="21">
        <v>323.39999999999998</v>
      </c>
      <c r="AQ50" s="21">
        <v>342.2</v>
      </c>
      <c r="AR50" s="21">
        <v>312.2</v>
      </c>
      <c r="AS50" s="21">
        <v>330.1</v>
      </c>
      <c r="AT50" s="21">
        <v>286</v>
      </c>
      <c r="AU50" s="21">
        <v>301.89999999999998</v>
      </c>
      <c r="AV50" s="21">
        <v>261</v>
      </c>
      <c r="AW50" s="21">
        <v>275</v>
      </c>
      <c r="AX50" s="21">
        <v>251</v>
      </c>
      <c r="AY50" s="21">
        <v>253.5</v>
      </c>
      <c r="AZ50" s="21">
        <v>231</v>
      </c>
      <c r="BA50" s="21">
        <v>242.8</v>
      </c>
      <c r="BB50" s="21">
        <v>95.79</v>
      </c>
      <c r="BC50" s="34">
        <v>100.67</v>
      </c>
      <c r="BD50" s="35">
        <v>0.75</v>
      </c>
    </row>
    <row r="51" spans="1:56" x14ac:dyDescent="0.2">
      <c r="A51" s="3">
        <v>48</v>
      </c>
      <c r="B51" s="4">
        <v>42.84</v>
      </c>
      <c r="C51" s="12"/>
      <c r="D51" s="4">
        <v>18.47</v>
      </c>
      <c r="E51" s="29">
        <v>1.9930000000000001</v>
      </c>
      <c r="F51" s="29">
        <v>1.83</v>
      </c>
      <c r="G51" s="29">
        <v>1.149</v>
      </c>
      <c r="H51" s="29">
        <v>0.48199999999999998</v>
      </c>
      <c r="I51" s="29">
        <v>0.14499999999999999</v>
      </c>
      <c r="J51" s="29">
        <v>0.158</v>
      </c>
      <c r="K51" s="29">
        <v>0.191</v>
      </c>
      <c r="L51" s="29">
        <v>0.129</v>
      </c>
      <c r="M51" s="29">
        <v>1.65</v>
      </c>
      <c r="N51" s="29">
        <v>0.65900000000000003</v>
      </c>
      <c r="O51" s="29">
        <v>0.34499999999999997</v>
      </c>
      <c r="P51" s="16">
        <v>14.7</v>
      </c>
      <c r="Q51" s="16">
        <v>36.700000000000003</v>
      </c>
      <c r="R51" s="16">
        <v>59.3</v>
      </c>
      <c r="S51" s="16">
        <v>116.9</v>
      </c>
      <c r="T51" s="16">
        <v>4.8099999999999996</v>
      </c>
      <c r="U51" s="16">
        <v>22.17</v>
      </c>
      <c r="V51" s="16">
        <v>8.94</v>
      </c>
      <c r="W51" s="16">
        <v>31.32</v>
      </c>
      <c r="X51" s="16">
        <v>12.47</v>
      </c>
      <c r="Y51" s="16">
        <v>14.33</v>
      </c>
      <c r="Z51" s="16">
        <v>19.88</v>
      </c>
      <c r="AA51" s="16">
        <v>26.45</v>
      </c>
      <c r="AB51" s="16">
        <v>43.76</v>
      </c>
      <c r="AC51" s="16">
        <v>11.07</v>
      </c>
      <c r="AD51" s="20">
        <v>285</v>
      </c>
      <c r="AE51" s="21">
        <v>306.39999999999998</v>
      </c>
      <c r="AF51" s="24">
        <v>275</v>
      </c>
      <c r="AG51" s="24">
        <v>295.60000000000002</v>
      </c>
      <c r="AH51" s="24">
        <v>282.2</v>
      </c>
      <c r="AI51" s="24">
        <v>302.8</v>
      </c>
      <c r="AJ51" s="24">
        <v>322.5</v>
      </c>
      <c r="AK51" s="24">
        <v>343.1</v>
      </c>
      <c r="AL51" s="24">
        <v>360.8</v>
      </c>
      <c r="AM51" s="24">
        <v>381.4</v>
      </c>
      <c r="AN51" s="24">
        <v>278.10000000000002</v>
      </c>
      <c r="AO51" s="21">
        <v>299</v>
      </c>
      <c r="AP51" s="21">
        <v>323.39999999999998</v>
      </c>
      <c r="AQ51" s="21">
        <v>342.2</v>
      </c>
      <c r="AR51" s="21">
        <v>312.2</v>
      </c>
      <c r="AS51" s="21">
        <v>330.1</v>
      </c>
      <c r="AT51" s="21">
        <v>286</v>
      </c>
      <c r="AU51" s="21">
        <v>301.89999999999998</v>
      </c>
      <c r="AV51" s="21">
        <v>261</v>
      </c>
      <c r="AW51" s="21">
        <v>275</v>
      </c>
      <c r="AX51" s="21">
        <v>251</v>
      </c>
      <c r="AY51" s="21">
        <v>253.5</v>
      </c>
      <c r="AZ51" s="21">
        <v>231</v>
      </c>
      <c r="BA51" s="21">
        <v>242.8</v>
      </c>
      <c r="BB51" s="21">
        <v>98.48</v>
      </c>
      <c r="BC51" s="34">
        <v>101.58</v>
      </c>
      <c r="BD51" s="35">
        <v>0.75</v>
      </c>
    </row>
    <row r="52" spans="1:56" x14ac:dyDescent="0.2">
      <c r="A52" s="3">
        <v>49</v>
      </c>
      <c r="B52" s="4">
        <v>44.52</v>
      </c>
      <c r="C52" s="12"/>
      <c r="D52" s="4">
        <v>19.05</v>
      </c>
      <c r="E52" s="29">
        <v>2.0819999999999999</v>
      </c>
      <c r="F52" s="29">
        <v>1.911</v>
      </c>
      <c r="G52" s="29">
        <v>1.2</v>
      </c>
      <c r="H52" s="29">
        <v>0.503</v>
      </c>
      <c r="I52" s="29">
        <v>0.152</v>
      </c>
      <c r="J52" s="29">
        <v>0.16500000000000001</v>
      </c>
      <c r="K52" s="29">
        <v>0.2</v>
      </c>
      <c r="L52" s="29">
        <v>0.13500000000000001</v>
      </c>
      <c r="M52" s="29">
        <v>1.7290000000000001</v>
      </c>
      <c r="N52" s="29">
        <v>0.68200000000000005</v>
      </c>
      <c r="O52" s="29">
        <v>0.35599999999999998</v>
      </c>
      <c r="P52" s="16">
        <v>14.7</v>
      </c>
      <c r="Q52" s="16">
        <v>36.700000000000003</v>
      </c>
      <c r="R52" s="16">
        <v>59.3</v>
      </c>
      <c r="S52" s="16">
        <v>116.9</v>
      </c>
      <c r="T52" s="16">
        <v>4.8099999999999996</v>
      </c>
      <c r="U52" s="16">
        <v>22.93</v>
      </c>
      <c r="V52" s="16">
        <v>9.33</v>
      </c>
      <c r="W52" s="16">
        <v>32.409999999999997</v>
      </c>
      <c r="X52" s="16">
        <v>13.01</v>
      </c>
      <c r="Y52" s="16">
        <v>14.33</v>
      </c>
      <c r="Z52" s="16">
        <v>19.88</v>
      </c>
      <c r="AA52" s="16">
        <v>26.45</v>
      </c>
      <c r="AB52" s="16">
        <v>43.76</v>
      </c>
      <c r="AC52" s="16">
        <v>11.07</v>
      </c>
      <c r="AD52" s="20">
        <v>285</v>
      </c>
      <c r="AE52" s="21">
        <v>306.39999999999998</v>
      </c>
      <c r="AF52" s="24">
        <v>275</v>
      </c>
      <c r="AG52" s="24">
        <v>295.60000000000002</v>
      </c>
      <c r="AH52" s="24">
        <v>282.2</v>
      </c>
      <c r="AI52" s="24">
        <v>302.8</v>
      </c>
      <c r="AJ52" s="24">
        <v>322.5</v>
      </c>
      <c r="AK52" s="24">
        <v>343.1</v>
      </c>
      <c r="AL52" s="24">
        <v>360.8</v>
      </c>
      <c r="AM52" s="24">
        <v>381.4</v>
      </c>
      <c r="AN52" s="24">
        <v>278.10000000000002</v>
      </c>
      <c r="AO52" s="21">
        <v>299</v>
      </c>
      <c r="AP52" s="21">
        <v>323.39999999999998</v>
      </c>
      <c r="AQ52" s="21">
        <v>342.2</v>
      </c>
      <c r="AR52" s="21">
        <v>312.2</v>
      </c>
      <c r="AS52" s="21">
        <v>330.1</v>
      </c>
      <c r="AT52" s="21">
        <v>286</v>
      </c>
      <c r="AU52" s="21">
        <v>301.89999999999998</v>
      </c>
      <c r="AV52" s="21">
        <v>261</v>
      </c>
      <c r="AW52" s="21">
        <v>275</v>
      </c>
      <c r="AX52" s="21">
        <v>251</v>
      </c>
      <c r="AY52" s="21">
        <v>253.5</v>
      </c>
      <c r="AZ52" s="21">
        <v>231</v>
      </c>
      <c r="BA52" s="21">
        <v>242.8</v>
      </c>
      <c r="BB52" s="21">
        <v>101.26</v>
      </c>
      <c r="BC52" s="34">
        <v>102.48</v>
      </c>
      <c r="BD52" s="35">
        <v>0.75</v>
      </c>
    </row>
    <row r="53" spans="1:56" x14ac:dyDescent="0.2">
      <c r="A53" s="3">
        <v>50</v>
      </c>
      <c r="B53" s="4">
        <v>46.3</v>
      </c>
      <c r="C53" s="12"/>
      <c r="D53" s="4">
        <v>19.649999999999999</v>
      </c>
      <c r="E53" s="29">
        <v>2.1749999999999998</v>
      </c>
      <c r="F53" s="29">
        <v>1.9970000000000001</v>
      </c>
      <c r="G53" s="29">
        <v>1.254</v>
      </c>
      <c r="H53" s="29">
        <v>0.52600000000000002</v>
      </c>
      <c r="I53" s="29">
        <v>0.159</v>
      </c>
      <c r="J53" s="29">
        <v>0.17199999999999999</v>
      </c>
      <c r="K53" s="29">
        <v>0.20899999999999999</v>
      </c>
      <c r="L53" s="29">
        <v>0.14099999999999999</v>
      </c>
      <c r="M53" s="29">
        <v>1.8140000000000001</v>
      </c>
      <c r="N53" s="29">
        <v>0.70499999999999996</v>
      </c>
      <c r="O53" s="29">
        <v>0.36799999999999999</v>
      </c>
      <c r="P53" s="16">
        <v>14.7</v>
      </c>
      <c r="Q53" s="16">
        <v>36.700000000000003</v>
      </c>
      <c r="R53" s="16">
        <v>59.3</v>
      </c>
      <c r="S53" s="16">
        <v>116.9</v>
      </c>
      <c r="T53" s="16">
        <v>4.8099999999999996</v>
      </c>
      <c r="U53" s="16">
        <v>23.69</v>
      </c>
      <c r="V53" s="16">
        <v>9.74</v>
      </c>
      <c r="W53" s="16">
        <v>33.5</v>
      </c>
      <c r="X53" s="16">
        <v>13.58</v>
      </c>
      <c r="Y53" s="16">
        <v>14.33</v>
      </c>
      <c r="Z53" s="16">
        <v>19.88</v>
      </c>
      <c r="AA53" s="16">
        <v>26.45</v>
      </c>
      <c r="AB53" s="16">
        <v>43.76</v>
      </c>
      <c r="AC53" s="16">
        <v>11.07</v>
      </c>
      <c r="AD53" s="20">
        <v>285</v>
      </c>
      <c r="AE53" s="21">
        <v>306.39999999999998</v>
      </c>
      <c r="AF53" s="24">
        <v>275</v>
      </c>
      <c r="AG53" s="24">
        <v>295.60000000000002</v>
      </c>
      <c r="AH53" s="24">
        <v>282.2</v>
      </c>
      <c r="AI53" s="24">
        <v>302.8</v>
      </c>
      <c r="AJ53" s="24">
        <v>322.5</v>
      </c>
      <c r="AK53" s="24">
        <v>343.1</v>
      </c>
      <c r="AL53" s="24">
        <v>360.8</v>
      </c>
      <c r="AM53" s="24">
        <v>381.4</v>
      </c>
      <c r="AN53" s="24">
        <v>278.10000000000002</v>
      </c>
      <c r="AO53" s="21">
        <v>299</v>
      </c>
      <c r="AP53" s="21">
        <v>323.39999999999998</v>
      </c>
      <c r="AQ53" s="21">
        <v>342.2</v>
      </c>
      <c r="AR53" s="21">
        <v>312.2</v>
      </c>
      <c r="AS53" s="21">
        <v>330.1</v>
      </c>
      <c r="AT53" s="21">
        <v>286</v>
      </c>
      <c r="AU53" s="21">
        <v>301.89999999999998</v>
      </c>
      <c r="AV53" s="21">
        <v>261</v>
      </c>
      <c r="AW53" s="21">
        <v>275</v>
      </c>
      <c r="AX53" s="21">
        <v>251</v>
      </c>
      <c r="AY53" s="21">
        <v>253.5</v>
      </c>
      <c r="AZ53" s="21">
        <v>231</v>
      </c>
      <c r="BA53" s="21">
        <v>242.8</v>
      </c>
      <c r="BB53" s="21">
        <v>104.1</v>
      </c>
      <c r="BC53" s="34">
        <v>103.34</v>
      </c>
      <c r="BD53" s="35">
        <v>0.75</v>
      </c>
    </row>
    <row r="54" spans="1:56" x14ac:dyDescent="0.2">
      <c r="A54" s="3">
        <v>51</v>
      </c>
      <c r="B54" s="4">
        <v>48.18</v>
      </c>
      <c r="C54" s="12"/>
      <c r="D54" s="4">
        <v>20.3</v>
      </c>
      <c r="E54" s="29">
        <v>2.274</v>
      </c>
      <c r="F54" s="29">
        <v>2.0880000000000001</v>
      </c>
      <c r="G54" s="29">
        <v>1.3109999999999999</v>
      </c>
      <c r="H54" s="29">
        <v>0.54900000000000004</v>
      </c>
      <c r="I54" s="29">
        <v>0.16600000000000001</v>
      </c>
      <c r="J54" s="29">
        <v>0.18</v>
      </c>
      <c r="K54" s="29">
        <v>0.218</v>
      </c>
      <c r="L54" s="29">
        <v>0.14799999999999999</v>
      </c>
      <c r="M54" s="29">
        <v>1.9039999999999999</v>
      </c>
      <c r="N54" s="29">
        <v>0.73</v>
      </c>
      <c r="O54" s="29">
        <v>0.38</v>
      </c>
      <c r="P54" s="16">
        <v>14.7</v>
      </c>
      <c r="Q54" s="16">
        <v>36.700000000000003</v>
      </c>
      <c r="R54" s="16">
        <v>59.3</v>
      </c>
      <c r="S54" s="16">
        <v>116.9</v>
      </c>
      <c r="T54" s="16">
        <v>4.8099999999999996</v>
      </c>
      <c r="U54" s="16">
        <v>24.45</v>
      </c>
      <c r="V54" s="16">
        <v>10.17</v>
      </c>
      <c r="W54" s="16">
        <v>34.590000000000003</v>
      </c>
      <c r="X54" s="16">
        <v>14.19</v>
      </c>
      <c r="Y54" s="16">
        <v>14.33</v>
      </c>
      <c r="Z54" s="16">
        <v>19.88</v>
      </c>
      <c r="AA54" s="16">
        <v>26.45</v>
      </c>
      <c r="AB54" s="16">
        <v>51.3</v>
      </c>
      <c r="AC54" s="16">
        <v>11.07</v>
      </c>
      <c r="AD54" s="20">
        <v>285</v>
      </c>
      <c r="AE54" s="21">
        <v>306.39999999999998</v>
      </c>
      <c r="AF54" s="24">
        <v>275</v>
      </c>
      <c r="AG54" s="24">
        <v>295.60000000000002</v>
      </c>
      <c r="AH54" s="24">
        <v>285.60000000000002</v>
      </c>
      <c r="AI54" s="24">
        <v>306.2</v>
      </c>
      <c r="AJ54" s="24">
        <v>352.3</v>
      </c>
      <c r="AK54" s="24">
        <v>372.9</v>
      </c>
      <c r="AL54" s="24">
        <v>415.6</v>
      </c>
      <c r="AM54" s="24">
        <v>436.2</v>
      </c>
      <c r="AN54" s="24">
        <v>278.10000000000002</v>
      </c>
      <c r="AO54" s="21">
        <v>299</v>
      </c>
      <c r="AP54" s="21">
        <v>391.4</v>
      </c>
      <c r="AQ54" s="21">
        <v>411.7</v>
      </c>
      <c r="AR54" s="21">
        <v>379.2</v>
      </c>
      <c r="AS54" s="21">
        <v>398.6</v>
      </c>
      <c r="AT54" s="21">
        <v>350.8</v>
      </c>
      <c r="AU54" s="21">
        <v>368</v>
      </c>
      <c r="AV54" s="21">
        <v>323.7</v>
      </c>
      <c r="AW54" s="21">
        <v>338.9</v>
      </c>
      <c r="AX54" s="21">
        <v>302.10000000000002</v>
      </c>
      <c r="AY54" s="21">
        <v>315.7</v>
      </c>
      <c r="AZ54" s="21">
        <v>291.2</v>
      </c>
      <c r="BA54" s="21">
        <v>304</v>
      </c>
      <c r="BB54" s="21">
        <v>107.01</v>
      </c>
      <c r="BC54" s="34">
        <v>104.17</v>
      </c>
      <c r="BD54" s="35">
        <v>0.75</v>
      </c>
    </row>
    <row r="55" spans="1:56" x14ac:dyDescent="0.2">
      <c r="A55" s="3">
        <v>52</v>
      </c>
      <c r="B55" s="4">
        <v>50.17</v>
      </c>
      <c r="C55" s="12"/>
      <c r="D55" s="4">
        <v>20.98</v>
      </c>
      <c r="E55" s="29">
        <v>2.3780000000000001</v>
      </c>
      <c r="F55" s="29">
        <v>2.1840000000000002</v>
      </c>
      <c r="G55" s="29">
        <v>1.371</v>
      </c>
      <c r="H55" s="29">
        <v>0.57399999999999995</v>
      </c>
      <c r="I55" s="29">
        <v>0.17299999999999999</v>
      </c>
      <c r="J55" s="29">
        <v>0.188</v>
      </c>
      <c r="K55" s="29">
        <v>0.22900000000000001</v>
      </c>
      <c r="L55" s="29">
        <v>0.155</v>
      </c>
      <c r="M55" s="29">
        <v>2</v>
      </c>
      <c r="N55" s="29">
        <v>0.755</v>
      </c>
      <c r="O55" s="29">
        <v>0.39200000000000002</v>
      </c>
      <c r="P55" s="16">
        <v>14.7</v>
      </c>
      <c r="Q55" s="16">
        <v>36.700000000000003</v>
      </c>
      <c r="R55" s="16">
        <v>59.3</v>
      </c>
      <c r="S55" s="16">
        <v>116.9</v>
      </c>
      <c r="T55" s="16">
        <v>4.8099999999999996</v>
      </c>
      <c r="U55" s="16">
        <v>25.21</v>
      </c>
      <c r="V55" s="16">
        <v>10.63</v>
      </c>
      <c r="W55" s="16">
        <v>35.69</v>
      </c>
      <c r="X55" s="16">
        <v>14.83</v>
      </c>
      <c r="Y55" s="16">
        <v>14.33</v>
      </c>
      <c r="Z55" s="16">
        <v>19.88</v>
      </c>
      <c r="AA55" s="16">
        <v>26.45</v>
      </c>
      <c r="AB55" s="16">
        <v>51.3</v>
      </c>
      <c r="AC55" s="16">
        <v>11.07</v>
      </c>
      <c r="AD55" s="20">
        <v>285</v>
      </c>
      <c r="AE55" s="21">
        <v>306.39999999999998</v>
      </c>
      <c r="AF55" s="24">
        <v>275</v>
      </c>
      <c r="AG55" s="24">
        <v>295.60000000000002</v>
      </c>
      <c r="AH55" s="24">
        <v>285.60000000000002</v>
      </c>
      <c r="AI55" s="24">
        <v>306.2</v>
      </c>
      <c r="AJ55" s="24">
        <v>352.3</v>
      </c>
      <c r="AK55" s="24">
        <v>372.9</v>
      </c>
      <c r="AL55" s="24">
        <v>415.6</v>
      </c>
      <c r="AM55" s="24">
        <v>436.2</v>
      </c>
      <c r="AN55" s="24">
        <v>278.10000000000002</v>
      </c>
      <c r="AO55" s="21">
        <v>299</v>
      </c>
      <c r="AP55" s="21">
        <v>391.4</v>
      </c>
      <c r="AQ55" s="21">
        <v>411.7</v>
      </c>
      <c r="AR55" s="21">
        <v>379.2</v>
      </c>
      <c r="AS55" s="21">
        <v>398.6</v>
      </c>
      <c r="AT55" s="21">
        <v>350.8</v>
      </c>
      <c r="AU55" s="21">
        <v>368</v>
      </c>
      <c r="AV55" s="21">
        <v>323.7</v>
      </c>
      <c r="AW55" s="21">
        <v>338.9</v>
      </c>
      <c r="AX55" s="21">
        <v>302.10000000000002</v>
      </c>
      <c r="AY55" s="21">
        <v>315.7</v>
      </c>
      <c r="AZ55" s="21">
        <v>291.2</v>
      </c>
      <c r="BA55" s="21">
        <v>304</v>
      </c>
      <c r="BB55" s="21">
        <v>109.99</v>
      </c>
      <c r="BC55" s="34">
        <v>104.95</v>
      </c>
      <c r="BD55" s="35">
        <v>0.75</v>
      </c>
    </row>
    <row r="56" spans="1:56" x14ac:dyDescent="0.2">
      <c r="A56" s="3">
        <v>53</v>
      </c>
      <c r="B56" s="4">
        <v>52.28</v>
      </c>
      <c r="C56" s="12"/>
      <c r="D56" s="4">
        <v>21.7</v>
      </c>
      <c r="E56" s="29">
        <v>2.4889999999999999</v>
      </c>
      <c r="F56" s="29">
        <v>2.2850000000000001</v>
      </c>
      <c r="G56" s="29">
        <v>1.4339999999999999</v>
      </c>
      <c r="H56" s="29">
        <v>0.60099999999999998</v>
      </c>
      <c r="I56" s="29">
        <v>0.18099999999999999</v>
      </c>
      <c r="J56" s="29">
        <v>0.19700000000000001</v>
      </c>
      <c r="K56" s="29">
        <v>0.23899999999999999</v>
      </c>
      <c r="L56" s="29">
        <v>0.16200000000000001</v>
      </c>
      <c r="M56" s="29">
        <v>2.1019999999999999</v>
      </c>
      <c r="N56" s="29">
        <v>0.78100000000000003</v>
      </c>
      <c r="O56" s="29">
        <v>0.40500000000000003</v>
      </c>
      <c r="P56" s="16">
        <v>14.7</v>
      </c>
      <c r="Q56" s="16">
        <v>36.700000000000003</v>
      </c>
      <c r="R56" s="16">
        <v>59.3</v>
      </c>
      <c r="S56" s="16">
        <v>116.9</v>
      </c>
      <c r="T56" s="16">
        <v>4.8099999999999996</v>
      </c>
      <c r="U56" s="16">
        <v>25.97</v>
      </c>
      <c r="V56" s="16">
        <v>11.12</v>
      </c>
      <c r="W56" s="16">
        <v>36.770000000000003</v>
      </c>
      <c r="X56" s="16">
        <v>15.51</v>
      </c>
      <c r="Y56" s="16">
        <v>14.33</v>
      </c>
      <c r="Z56" s="16">
        <v>19.88</v>
      </c>
      <c r="AA56" s="16">
        <v>26.45</v>
      </c>
      <c r="AB56" s="16">
        <v>51.3</v>
      </c>
      <c r="AC56" s="16">
        <v>11.07</v>
      </c>
      <c r="AD56" s="20">
        <v>285</v>
      </c>
      <c r="AE56" s="21">
        <v>306.39999999999998</v>
      </c>
      <c r="AF56" s="24">
        <v>275</v>
      </c>
      <c r="AG56" s="24">
        <v>295.60000000000002</v>
      </c>
      <c r="AH56" s="24">
        <v>285.60000000000002</v>
      </c>
      <c r="AI56" s="24">
        <v>306.2</v>
      </c>
      <c r="AJ56" s="24">
        <v>352.3</v>
      </c>
      <c r="AK56" s="24">
        <v>372.9</v>
      </c>
      <c r="AL56" s="24">
        <v>415.6</v>
      </c>
      <c r="AM56" s="24">
        <v>436.2</v>
      </c>
      <c r="AN56" s="24">
        <v>278.10000000000002</v>
      </c>
      <c r="AO56" s="21">
        <v>299</v>
      </c>
      <c r="AP56" s="21">
        <v>391.4</v>
      </c>
      <c r="AQ56" s="21">
        <v>411.7</v>
      </c>
      <c r="AR56" s="21">
        <v>379.2</v>
      </c>
      <c r="AS56" s="21">
        <v>398.6</v>
      </c>
      <c r="AT56" s="21">
        <v>350.8</v>
      </c>
      <c r="AU56" s="21">
        <v>368</v>
      </c>
      <c r="AV56" s="21">
        <v>323.7</v>
      </c>
      <c r="AW56" s="21">
        <v>338.9</v>
      </c>
      <c r="AX56" s="21">
        <v>302.10000000000002</v>
      </c>
      <c r="AY56" s="21">
        <v>315.7</v>
      </c>
      <c r="AZ56" s="21">
        <v>291.2</v>
      </c>
      <c r="BA56" s="21">
        <v>304</v>
      </c>
      <c r="BB56" s="21">
        <v>113.04</v>
      </c>
      <c r="BC56" s="34">
        <v>105.69</v>
      </c>
      <c r="BD56" s="35">
        <v>0.75</v>
      </c>
    </row>
    <row r="57" spans="1:56" x14ac:dyDescent="0.2">
      <c r="A57" s="3">
        <v>54</v>
      </c>
      <c r="B57" s="4">
        <v>54.51</v>
      </c>
      <c r="C57" s="12"/>
      <c r="D57" s="4">
        <v>22.46</v>
      </c>
      <c r="E57" s="29">
        <v>2.6059999999999999</v>
      </c>
      <c r="F57" s="29">
        <v>2.3929999999999998</v>
      </c>
      <c r="G57" s="29">
        <v>1.5009999999999999</v>
      </c>
      <c r="H57" s="29">
        <v>0.629</v>
      </c>
      <c r="I57" s="29">
        <v>0.189</v>
      </c>
      <c r="J57" s="29">
        <v>0.20699999999999999</v>
      </c>
      <c r="K57" s="29">
        <v>0.251</v>
      </c>
      <c r="L57" s="29">
        <v>0.17</v>
      </c>
      <c r="M57" s="29">
        <v>2.2120000000000002</v>
      </c>
      <c r="N57" s="29">
        <v>0.81</v>
      </c>
      <c r="O57" s="29">
        <v>0.41799999999999998</v>
      </c>
      <c r="P57" s="16">
        <v>14.7</v>
      </c>
      <c r="Q57" s="16">
        <v>36.700000000000003</v>
      </c>
      <c r="R57" s="16">
        <v>59.3</v>
      </c>
      <c r="S57" s="16">
        <v>116.9</v>
      </c>
      <c r="T57" s="16">
        <v>4.8099999999999996</v>
      </c>
      <c r="U57" s="16">
        <v>27.65</v>
      </c>
      <c r="V57" s="16">
        <v>11.64</v>
      </c>
      <c r="W57" s="16">
        <v>39.18</v>
      </c>
      <c r="X57" s="16">
        <v>16.23</v>
      </c>
      <c r="Y57" s="16">
        <v>14.33</v>
      </c>
      <c r="Z57" s="16">
        <v>19.88</v>
      </c>
      <c r="AA57" s="16">
        <v>26.45</v>
      </c>
      <c r="AB57" s="16">
        <v>51.3</v>
      </c>
      <c r="AC57" s="16">
        <v>11.07</v>
      </c>
      <c r="AD57" s="20">
        <v>285</v>
      </c>
      <c r="AE57" s="21">
        <v>306.39999999999998</v>
      </c>
      <c r="AF57" s="24">
        <v>275</v>
      </c>
      <c r="AG57" s="24">
        <v>295.60000000000002</v>
      </c>
      <c r="AH57" s="24">
        <v>285.60000000000002</v>
      </c>
      <c r="AI57" s="24">
        <v>306.2</v>
      </c>
      <c r="AJ57" s="24">
        <v>352.3</v>
      </c>
      <c r="AK57" s="24">
        <v>372.9</v>
      </c>
      <c r="AL57" s="24">
        <v>415.6</v>
      </c>
      <c r="AM57" s="24">
        <v>436.2</v>
      </c>
      <c r="AN57" s="24">
        <v>278.10000000000002</v>
      </c>
      <c r="AO57" s="21">
        <v>299</v>
      </c>
      <c r="AP57" s="21">
        <v>391.4</v>
      </c>
      <c r="AQ57" s="21">
        <v>411.7</v>
      </c>
      <c r="AR57" s="21">
        <v>379.2</v>
      </c>
      <c r="AS57" s="21">
        <v>398.6</v>
      </c>
      <c r="AT57" s="21">
        <v>350.8</v>
      </c>
      <c r="AU57" s="21">
        <v>368</v>
      </c>
      <c r="AV57" s="21">
        <v>323.7</v>
      </c>
      <c r="AW57" s="21">
        <v>338.9</v>
      </c>
      <c r="AX57" s="21">
        <v>302.10000000000002</v>
      </c>
      <c r="AY57" s="21">
        <v>315.7</v>
      </c>
      <c r="AZ57" s="21">
        <v>291.2</v>
      </c>
      <c r="BA57" s="21">
        <v>304</v>
      </c>
      <c r="BB57" s="21">
        <v>116.17</v>
      </c>
      <c r="BC57" s="34">
        <v>106.38</v>
      </c>
      <c r="BD57" s="35">
        <v>0.75</v>
      </c>
    </row>
    <row r="58" spans="1:56" x14ac:dyDescent="0.2">
      <c r="A58" s="3">
        <v>55</v>
      </c>
      <c r="B58" s="4">
        <v>56.88</v>
      </c>
      <c r="C58" s="12"/>
      <c r="D58" s="4">
        <v>23.28</v>
      </c>
      <c r="E58" s="29">
        <v>2.73</v>
      </c>
      <c r="F58" s="29">
        <v>2.5070000000000001</v>
      </c>
      <c r="G58" s="29">
        <v>1.573</v>
      </c>
      <c r="H58" s="29">
        <v>0.65900000000000003</v>
      </c>
      <c r="I58" s="29">
        <v>0.19800000000000001</v>
      </c>
      <c r="J58" s="29">
        <v>0.217</v>
      </c>
      <c r="K58" s="29">
        <v>0.26300000000000001</v>
      </c>
      <c r="L58" s="29">
        <v>0.17799999999999999</v>
      </c>
      <c r="M58" s="29">
        <v>2.3290000000000002</v>
      </c>
      <c r="N58" s="29">
        <v>0.83899999999999997</v>
      </c>
      <c r="O58" s="29">
        <v>0.432</v>
      </c>
      <c r="P58" s="16">
        <v>14.7</v>
      </c>
      <c r="Q58" s="16">
        <v>36.700000000000003</v>
      </c>
      <c r="R58" s="16">
        <v>59.3</v>
      </c>
      <c r="S58" s="16">
        <v>116.9</v>
      </c>
      <c r="T58" s="16">
        <v>4.8099999999999996</v>
      </c>
      <c r="U58" s="16">
        <v>29.33</v>
      </c>
      <c r="V58" s="16">
        <v>12.2</v>
      </c>
      <c r="W58" s="16">
        <v>41.59</v>
      </c>
      <c r="X58" s="16">
        <v>17.010000000000002</v>
      </c>
      <c r="Y58" s="16">
        <v>14.33</v>
      </c>
      <c r="Z58" s="16">
        <v>19.88</v>
      </c>
      <c r="AA58" s="16">
        <v>26.45</v>
      </c>
      <c r="AB58" s="16">
        <v>51.3</v>
      </c>
      <c r="AC58" s="16">
        <v>11.07</v>
      </c>
      <c r="AD58" s="20">
        <v>285</v>
      </c>
      <c r="AE58" s="21">
        <v>306.39999999999998</v>
      </c>
      <c r="AF58" s="24">
        <v>275</v>
      </c>
      <c r="AG58" s="24">
        <v>295.60000000000002</v>
      </c>
      <c r="AH58" s="24">
        <v>285.60000000000002</v>
      </c>
      <c r="AI58" s="24">
        <v>306.2</v>
      </c>
      <c r="AJ58" s="24">
        <v>352.3</v>
      </c>
      <c r="AK58" s="24">
        <v>372.9</v>
      </c>
      <c r="AL58" s="24">
        <v>415.6</v>
      </c>
      <c r="AM58" s="24">
        <v>436.2</v>
      </c>
      <c r="AN58" s="24">
        <v>278.10000000000002</v>
      </c>
      <c r="AO58" s="21">
        <v>299</v>
      </c>
      <c r="AP58" s="21">
        <v>391.4</v>
      </c>
      <c r="AQ58" s="21">
        <v>411.7</v>
      </c>
      <c r="AR58" s="21">
        <v>379.2</v>
      </c>
      <c r="AS58" s="21">
        <v>398.6</v>
      </c>
      <c r="AT58" s="21">
        <v>350.8</v>
      </c>
      <c r="AU58" s="21">
        <v>368</v>
      </c>
      <c r="AV58" s="21">
        <v>323.7</v>
      </c>
      <c r="AW58" s="21">
        <v>338.9</v>
      </c>
      <c r="AX58" s="21">
        <v>302.10000000000002</v>
      </c>
      <c r="AY58" s="21">
        <v>315.7</v>
      </c>
      <c r="AZ58" s="21">
        <v>291.2</v>
      </c>
      <c r="BA58" s="21">
        <v>304</v>
      </c>
      <c r="BB58" s="21">
        <v>119.34</v>
      </c>
      <c r="BC58" s="34">
        <v>107.04</v>
      </c>
      <c r="BD58" s="35">
        <v>0.75</v>
      </c>
    </row>
    <row r="59" spans="1:56" x14ac:dyDescent="0.2">
      <c r="A59" s="3">
        <v>56</v>
      </c>
      <c r="B59" s="4">
        <v>59.4</v>
      </c>
      <c r="C59" s="12"/>
      <c r="D59" s="4">
        <v>24.15</v>
      </c>
      <c r="E59" s="29">
        <v>2.8610000000000002</v>
      </c>
      <c r="F59" s="29">
        <v>2.6269999999999998</v>
      </c>
      <c r="G59" s="29">
        <v>1.649</v>
      </c>
      <c r="H59" s="29">
        <v>0.69</v>
      </c>
      <c r="I59" s="29">
        <v>0.20799999999999999</v>
      </c>
      <c r="J59" s="29">
        <v>0.22800000000000001</v>
      </c>
      <c r="K59" s="29">
        <v>0.27600000000000002</v>
      </c>
      <c r="L59" s="29">
        <v>0.187</v>
      </c>
      <c r="M59" s="29">
        <v>2.4550000000000001</v>
      </c>
      <c r="N59" s="29">
        <v>0.86799999999999999</v>
      </c>
      <c r="O59" s="29">
        <v>0.44600000000000001</v>
      </c>
      <c r="P59" s="16">
        <v>14.7</v>
      </c>
      <c r="Q59" s="16">
        <v>36.700000000000003</v>
      </c>
      <c r="R59" s="16">
        <v>59.3</v>
      </c>
      <c r="S59" s="16">
        <v>116.9</v>
      </c>
      <c r="T59" s="16">
        <v>4.8099999999999996</v>
      </c>
      <c r="U59" s="16">
        <v>31.01</v>
      </c>
      <c r="V59" s="16">
        <v>12.78</v>
      </c>
      <c r="W59" s="16">
        <v>43.99</v>
      </c>
      <c r="X59" s="16">
        <v>17.829999999999998</v>
      </c>
      <c r="Y59" s="16">
        <v>14.33</v>
      </c>
      <c r="Z59" s="16">
        <v>19.88</v>
      </c>
      <c r="AA59" s="16">
        <v>26.45</v>
      </c>
      <c r="AB59" s="16">
        <v>61.57</v>
      </c>
      <c r="AC59" s="16">
        <v>11.07</v>
      </c>
      <c r="AD59" s="20">
        <v>285</v>
      </c>
      <c r="AE59" s="21">
        <v>306.39999999999998</v>
      </c>
      <c r="AF59" s="24">
        <v>275</v>
      </c>
      <c r="AG59" s="24">
        <v>295.60000000000002</v>
      </c>
      <c r="AH59" s="24">
        <v>287.7</v>
      </c>
      <c r="AI59" s="24">
        <v>308.3</v>
      </c>
      <c r="AJ59" s="24">
        <v>368.4</v>
      </c>
      <c r="AK59" s="24">
        <v>389</v>
      </c>
      <c r="AL59" s="24">
        <v>445.1</v>
      </c>
      <c r="AM59" s="24">
        <v>465.7</v>
      </c>
      <c r="AN59" s="24">
        <v>278.10000000000002</v>
      </c>
      <c r="AO59" s="21">
        <v>299</v>
      </c>
      <c r="AP59" s="21">
        <v>447.8</v>
      </c>
      <c r="AQ59" s="21">
        <v>470.5</v>
      </c>
      <c r="AR59" s="21">
        <v>434.2</v>
      </c>
      <c r="AS59" s="21">
        <v>455.8</v>
      </c>
      <c r="AT59" s="21">
        <v>402.6</v>
      </c>
      <c r="AU59" s="21">
        <v>421.8</v>
      </c>
      <c r="AV59" s="21">
        <v>372.3</v>
      </c>
      <c r="AW59" s="21">
        <v>389.3</v>
      </c>
      <c r="AX59" s="21">
        <v>348.2</v>
      </c>
      <c r="AY59" s="21">
        <v>363.4</v>
      </c>
      <c r="AZ59" s="21">
        <v>336.2</v>
      </c>
      <c r="BA59" s="21">
        <v>350.4</v>
      </c>
      <c r="BB59" s="21">
        <v>122.56</v>
      </c>
      <c r="BC59" s="34">
        <v>107.66</v>
      </c>
      <c r="BD59" s="35">
        <v>0.75</v>
      </c>
    </row>
    <row r="60" spans="1:56" x14ac:dyDescent="0.2">
      <c r="A60" s="3">
        <v>57</v>
      </c>
      <c r="B60" s="4">
        <v>62.09</v>
      </c>
      <c r="C60" s="12"/>
      <c r="D60" s="4">
        <v>25.07</v>
      </c>
      <c r="E60" s="29">
        <v>3.0009999999999999</v>
      </c>
      <c r="F60" s="29">
        <v>2.7559999999999998</v>
      </c>
      <c r="G60" s="29">
        <v>1.7290000000000001</v>
      </c>
      <c r="H60" s="29">
        <v>0.72399999999999998</v>
      </c>
      <c r="I60" s="29">
        <v>0.218</v>
      </c>
      <c r="J60" s="29">
        <v>0.23899999999999999</v>
      </c>
      <c r="K60" s="29">
        <v>0.28999999999999998</v>
      </c>
      <c r="L60" s="29">
        <v>0.19600000000000001</v>
      </c>
      <c r="M60" s="29">
        <v>2.59</v>
      </c>
      <c r="N60" s="29">
        <v>0.89900000000000002</v>
      </c>
      <c r="O60" s="29">
        <v>0.46100000000000002</v>
      </c>
      <c r="P60" s="16">
        <v>14.7</v>
      </c>
      <c r="Q60" s="16">
        <v>36.700000000000003</v>
      </c>
      <c r="R60" s="16">
        <v>59.3</v>
      </c>
      <c r="S60" s="16">
        <v>116.9</v>
      </c>
      <c r="T60" s="16">
        <v>4.8099999999999996</v>
      </c>
      <c r="U60" s="16">
        <v>32.69</v>
      </c>
      <c r="V60" s="16">
        <v>13.41</v>
      </c>
      <c r="W60" s="16">
        <v>46.4</v>
      </c>
      <c r="X60" s="16">
        <v>18.7</v>
      </c>
      <c r="Y60" s="16">
        <v>14.33</v>
      </c>
      <c r="Z60" s="16">
        <v>19.88</v>
      </c>
      <c r="AA60" s="16">
        <v>26.45</v>
      </c>
      <c r="AB60" s="16">
        <v>61.57</v>
      </c>
      <c r="AC60" s="16">
        <v>11.07</v>
      </c>
      <c r="AD60" s="20">
        <v>285</v>
      </c>
      <c r="AE60" s="21">
        <v>306.39999999999998</v>
      </c>
      <c r="AF60" s="24">
        <v>275</v>
      </c>
      <c r="AG60" s="24">
        <v>295.60000000000002</v>
      </c>
      <c r="AH60" s="24">
        <v>287.7</v>
      </c>
      <c r="AI60" s="24">
        <v>308.3</v>
      </c>
      <c r="AJ60" s="24">
        <v>368.4</v>
      </c>
      <c r="AK60" s="24">
        <v>389</v>
      </c>
      <c r="AL60" s="24">
        <v>445.1</v>
      </c>
      <c r="AM60" s="24">
        <v>465.7</v>
      </c>
      <c r="AN60" s="24">
        <v>278.10000000000002</v>
      </c>
      <c r="AO60" s="21">
        <v>299</v>
      </c>
      <c r="AP60" s="21">
        <v>447.8</v>
      </c>
      <c r="AQ60" s="21">
        <v>470.5</v>
      </c>
      <c r="AR60" s="21">
        <v>434.2</v>
      </c>
      <c r="AS60" s="21">
        <v>455.8</v>
      </c>
      <c r="AT60" s="21">
        <v>402.6</v>
      </c>
      <c r="AU60" s="21">
        <v>421.8</v>
      </c>
      <c r="AV60" s="21">
        <v>372.3</v>
      </c>
      <c r="AW60" s="21">
        <v>389.3</v>
      </c>
      <c r="AX60" s="21">
        <v>348.2</v>
      </c>
      <c r="AY60" s="21">
        <v>363.4</v>
      </c>
      <c r="AZ60" s="21">
        <v>336.2</v>
      </c>
      <c r="BA60" s="21">
        <v>350.4</v>
      </c>
      <c r="BB60" s="21">
        <v>125.84</v>
      </c>
      <c r="BC60" s="34">
        <v>108.25</v>
      </c>
      <c r="BD60" s="35">
        <v>0.75</v>
      </c>
    </row>
    <row r="61" spans="1:56" x14ac:dyDescent="0.2">
      <c r="A61" s="3">
        <v>58</v>
      </c>
      <c r="B61" s="4">
        <v>64.95</v>
      </c>
      <c r="C61" s="12"/>
      <c r="D61" s="4">
        <v>26.05</v>
      </c>
      <c r="E61" s="29">
        <v>3.15</v>
      </c>
      <c r="F61" s="29">
        <v>2.8929999999999998</v>
      </c>
      <c r="G61" s="29">
        <v>1.8149999999999999</v>
      </c>
      <c r="H61" s="29">
        <v>0.75900000000000001</v>
      </c>
      <c r="I61" s="29">
        <v>0.22800000000000001</v>
      </c>
      <c r="J61" s="29">
        <v>0.251</v>
      </c>
      <c r="K61" s="29">
        <v>0.30499999999999999</v>
      </c>
      <c r="L61" s="29">
        <v>0.20599999999999999</v>
      </c>
      <c r="M61" s="29">
        <v>2.7360000000000002</v>
      </c>
      <c r="N61" s="29">
        <v>0.93</v>
      </c>
      <c r="O61" s="29">
        <v>0.47599999999999998</v>
      </c>
      <c r="P61" s="16">
        <v>14.7</v>
      </c>
      <c r="Q61" s="16">
        <v>36.700000000000003</v>
      </c>
      <c r="R61" s="16">
        <v>59.3</v>
      </c>
      <c r="S61" s="16">
        <v>116.9</v>
      </c>
      <c r="T61" s="16">
        <v>4.8099999999999996</v>
      </c>
      <c r="U61" s="16">
        <v>34.36</v>
      </c>
      <c r="V61" s="16">
        <v>14.09</v>
      </c>
      <c r="W61" s="16">
        <v>48.8</v>
      </c>
      <c r="X61" s="16">
        <v>19.64</v>
      </c>
      <c r="Y61" s="16">
        <v>14.33</v>
      </c>
      <c r="Z61" s="16">
        <v>19.88</v>
      </c>
      <c r="AA61" s="16">
        <v>26.45</v>
      </c>
      <c r="AB61" s="16">
        <v>61.57</v>
      </c>
      <c r="AC61" s="16">
        <v>11.07</v>
      </c>
      <c r="AD61" s="20">
        <v>285</v>
      </c>
      <c r="AE61" s="21">
        <v>306.39999999999998</v>
      </c>
      <c r="AF61" s="24">
        <v>275</v>
      </c>
      <c r="AG61" s="24">
        <v>295.60000000000002</v>
      </c>
      <c r="AH61" s="24">
        <v>287.7</v>
      </c>
      <c r="AI61" s="24">
        <v>308.3</v>
      </c>
      <c r="AJ61" s="24">
        <v>368.4</v>
      </c>
      <c r="AK61" s="24">
        <v>389</v>
      </c>
      <c r="AL61" s="24">
        <v>445.1</v>
      </c>
      <c r="AM61" s="24">
        <v>465.7</v>
      </c>
      <c r="AN61" s="24">
        <v>278.10000000000002</v>
      </c>
      <c r="AO61" s="21">
        <v>299</v>
      </c>
      <c r="AP61" s="21">
        <v>447.8</v>
      </c>
      <c r="AQ61" s="21">
        <v>470.5</v>
      </c>
      <c r="AR61" s="21">
        <v>434.2</v>
      </c>
      <c r="AS61" s="21">
        <v>455.8</v>
      </c>
      <c r="AT61" s="21">
        <v>402.6</v>
      </c>
      <c r="AU61" s="21">
        <v>421.8</v>
      </c>
      <c r="AV61" s="21">
        <v>372.3</v>
      </c>
      <c r="AW61" s="21">
        <v>389.3</v>
      </c>
      <c r="AX61" s="21">
        <v>348.2</v>
      </c>
      <c r="AY61" s="21">
        <v>363.4</v>
      </c>
      <c r="AZ61" s="21">
        <v>336.2</v>
      </c>
      <c r="BA61" s="21">
        <v>350.4</v>
      </c>
      <c r="BB61" s="21">
        <v>129.21</v>
      </c>
      <c r="BC61" s="34">
        <v>108.79</v>
      </c>
      <c r="BD61" s="35">
        <v>0.75</v>
      </c>
    </row>
    <row r="62" spans="1:56" x14ac:dyDescent="0.2">
      <c r="A62" s="3">
        <v>59</v>
      </c>
      <c r="B62" s="4">
        <v>68.010000000000005</v>
      </c>
      <c r="C62" s="12"/>
      <c r="D62" s="4">
        <v>27.11</v>
      </c>
      <c r="E62" s="29">
        <v>3.31</v>
      </c>
      <c r="F62" s="29">
        <v>3.0390000000000001</v>
      </c>
      <c r="G62" s="29">
        <v>1.907</v>
      </c>
      <c r="H62" s="29">
        <v>0.79800000000000004</v>
      </c>
      <c r="I62" s="29">
        <v>0.24</v>
      </c>
      <c r="J62" s="29">
        <v>0.26400000000000001</v>
      </c>
      <c r="K62" s="29">
        <v>0.32100000000000001</v>
      </c>
      <c r="L62" s="29">
        <v>0.216</v>
      </c>
      <c r="M62" s="29">
        <v>2.8929999999999998</v>
      </c>
      <c r="N62" s="29">
        <v>0.96499999999999997</v>
      </c>
      <c r="O62" s="29">
        <v>0.49099999999999999</v>
      </c>
      <c r="P62" s="16">
        <v>14.7</v>
      </c>
      <c r="Q62" s="16">
        <v>36.700000000000003</v>
      </c>
      <c r="R62" s="16">
        <v>59.3</v>
      </c>
      <c r="S62" s="16">
        <v>116.9</v>
      </c>
      <c r="T62" s="16">
        <v>4.8099999999999996</v>
      </c>
      <c r="U62" s="16">
        <v>36.89</v>
      </c>
      <c r="V62" s="16">
        <v>14.81</v>
      </c>
      <c r="W62" s="16">
        <v>52.4</v>
      </c>
      <c r="X62" s="16">
        <v>20.65</v>
      </c>
      <c r="Y62" s="16">
        <v>14.33</v>
      </c>
      <c r="Z62" s="16">
        <v>19.88</v>
      </c>
      <c r="AA62" s="16">
        <v>26.45</v>
      </c>
      <c r="AB62" s="16">
        <v>61.57</v>
      </c>
      <c r="AC62" s="16">
        <v>11.07</v>
      </c>
      <c r="AD62" s="20">
        <v>285</v>
      </c>
      <c r="AE62" s="21">
        <v>306.39999999999998</v>
      </c>
      <c r="AF62" s="24">
        <v>275</v>
      </c>
      <c r="AG62" s="24">
        <v>295.60000000000002</v>
      </c>
      <c r="AH62" s="24">
        <v>287.7</v>
      </c>
      <c r="AI62" s="24">
        <v>308.3</v>
      </c>
      <c r="AJ62" s="24">
        <v>368.4</v>
      </c>
      <c r="AK62" s="24">
        <v>389</v>
      </c>
      <c r="AL62" s="24">
        <v>445.1</v>
      </c>
      <c r="AM62" s="24">
        <v>465.7</v>
      </c>
      <c r="AN62" s="24">
        <v>278.10000000000002</v>
      </c>
      <c r="AO62" s="21">
        <v>299</v>
      </c>
      <c r="AP62" s="21">
        <v>447.8</v>
      </c>
      <c r="AQ62" s="21">
        <v>470.5</v>
      </c>
      <c r="AR62" s="21">
        <v>434.2</v>
      </c>
      <c r="AS62" s="21">
        <v>455.8</v>
      </c>
      <c r="AT62" s="21">
        <v>402.6</v>
      </c>
      <c r="AU62" s="21">
        <v>421.8</v>
      </c>
      <c r="AV62" s="21">
        <v>372.3</v>
      </c>
      <c r="AW62" s="21">
        <v>389.3</v>
      </c>
      <c r="AX62" s="21">
        <v>348.2</v>
      </c>
      <c r="AY62" s="21">
        <v>363.4</v>
      </c>
      <c r="AZ62" s="21">
        <v>336.2</v>
      </c>
      <c r="BA62" s="21">
        <v>350.4</v>
      </c>
      <c r="BB62" s="21">
        <v>132.66999999999999</v>
      </c>
      <c r="BC62" s="34">
        <v>109.3</v>
      </c>
      <c r="BD62" s="35">
        <v>0.75</v>
      </c>
    </row>
    <row r="63" spans="1:56" x14ac:dyDescent="0.2">
      <c r="A63" s="3">
        <v>60</v>
      </c>
      <c r="B63" s="4">
        <v>71.290000000000006</v>
      </c>
      <c r="C63" s="12"/>
      <c r="D63" s="4">
        <v>28.24</v>
      </c>
      <c r="E63" s="29">
        <v>3.4790000000000001</v>
      </c>
      <c r="F63" s="29">
        <v>3.1949999999999998</v>
      </c>
      <c r="G63" s="29">
        <v>2.0049999999999999</v>
      </c>
      <c r="H63" s="29">
        <v>0.83799999999999997</v>
      </c>
      <c r="I63" s="29">
        <v>0.252</v>
      </c>
      <c r="J63" s="29">
        <v>0.27800000000000002</v>
      </c>
      <c r="K63" s="29">
        <v>0.33800000000000002</v>
      </c>
      <c r="L63" s="29">
        <v>0.22800000000000001</v>
      </c>
      <c r="M63" s="29">
        <v>3.0630000000000002</v>
      </c>
      <c r="N63" s="29">
        <v>1.0049999999999999</v>
      </c>
      <c r="O63" s="29">
        <v>0.50700000000000001</v>
      </c>
      <c r="P63" s="16">
        <v>14.7</v>
      </c>
      <c r="Q63" s="16">
        <v>36.700000000000003</v>
      </c>
      <c r="R63" s="16">
        <v>59.3</v>
      </c>
      <c r="S63" s="16">
        <v>116.9</v>
      </c>
      <c r="T63" s="16">
        <v>4.8099999999999996</v>
      </c>
      <c r="U63" s="16">
        <v>39.409999999999997</v>
      </c>
      <c r="V63" s="16">
        <v>15.58</v>
      </c>
      <c r="W63" s="16">
        <v>56</v>
      </c>
      <c r="X63" s="16">
        <v>21.72</v>
      </c>
      <c r="Y63" s="16">
        <v>14.33</v>
      </c>
      <c r="Z63" s="16">
        <v>19.88</v>
      </c>
      <c r="AA63" s="16">
        <v>26.45</v>
      </c>
      <c r="AB63" s="16">
        <v>61.57</v>
      </c>
      <c r="AC63" s="16">
        <v>11.07</v>
      </c>
      <c r="AD63" s="20">
        <v>285</v>
      </c>
      <c r="AE63" s="21">
        <v>306.39999999999998</v>
      </c>
      <c r="AF63" s="24"/>
      <c r="AG63" s="24"/>
      <c r="AH63" s="24"/>
      <c r="AI63" s="24"/>
      <c r="AJ63" s="24"/>
      <c r="AK63" s="24"/>
      <c r="AL63" s="24"/>
      <c r="AM63" s="24"/>
      <c r="AN63" s="24">
        <v>278.10000000000002</v>
      </c>
      <c r="AO63" s="21">
        <v>299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>
        <v>136.16999999999999</v>
      </c>
      <c r="BC63" s="34">
        <v>109.77</v>
      </c>
      <c r="BD63" s="35">
        <v>0.75</v>
      </c>
    </row>
    <row r="64" spans="1:56" x14ac:dyDescent="0.2">
      <c r="A64" s="3">
        <v>61</v>
      </c>
      <c r="B64" s="4">
        <v>74.8</v>
      </c>
      <c r="C64" s="12"/>
      <c r="D64" s="4">
        <v>29.44</v>
      </c>
      <c r="E64" s="29">
        <v>3.661</v>
      </c>
      <c r="F64" s="29">
        <v>3.3620000000000001</v>
      </c>
      <c r="G64" s="29">
        <v>2.109</v>
      </c>
      <c r="H64" s="29">
        <v>0.88200000000000001</v>
      </c>
      <c r="I64" s="29">
        <v>0.26500000000000001</v>
      </c>
      <c r="J64" s="29">
        <v>0.29299999999999998</v>
      </c>
      <c r="K64" s="29">
        <v>0.35599999999999998</v>
      </c>
      <c r="L64" s="29">
        <v>0.24</v>
      </c>
      <c r="M64" s="29">
        <v>3.2480000000000002</v>
      </c>
      <c r="N64" s="29">
        <v>1.05</v>
      </c>
      <c r="O64" s="29">
        <v>0.52400000000000002</v>
      </c>
      <c r="P64" s="16">
        <v>14.7</v>
      </c>
      <c r="Q64" s="16">
        <v>36.700000000000003</v>
      </c>
      <c r="R64" s="16">
        <v>59.3</v>
      </c>
      <c r="S64" s="16">
        <v>116.9</v>
      </c>
      <c r="T64" s="16">
        <v>4.8099999999999996</v>
      </c>
      <c r="U64" s="16">
        <v>41.94</v>
      </c>
      <c r="V64" s="16">
        <v>16.41</v>
      </c>
      <c r="W64" s="16">
        <v>59.61</v>
      </c>
      <c r="X64" s="16">
        <v>22.88</v>
      </c>
      <c r="Y64" s="16">
        <v>14.33</v>
      </c>
      <c r="Z64" s="16">
        <v>19.88</v>
      </c>
      <c r="AA64" s="16">
        <v>26.45</v>
      </c>
      <c r="AB64" s="16">
        <v>61.57</v>
      </c>
      <c r="AC64" s="16">
        <v>11.07</v>
      </c>
      <c r="AD64" s="20">
        <v>285</v>
      </c>
      <c r="AE64" s="21">
        <v>306.39999999999998</v>
      </c>
      <c r="AF64" s="24"/>
      <c r="AG64" s="24"/>
      <c r="AH64" s="24"/>
      <c r="AI64" s="24"/>
      <c r="AJ64" s="24"/>
      <c r="AK64" s="24"/>
      <c r="AL64" s="24"/>
      <c r="AM64" s="24"/>
      <c r="AN64" s="24">
        <v>278.10000000000002</v>
      </c>
      <c r="AO64" s="21">
        <v>299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>
        <v>139.72999999999999</v>
      </c>
      <c r="BC64" s="34">
        <v>110.19</v>
      </c>
      <c r="BD64" s="35">
        <v>0.75</v>
      </c>
    </row>
    <row r="65" spans="1:56" x14ac:dyDescent="0.2">
      <c r="A65" s="3">
        <v>62</v>
      </c>
      <c r="B65" s="4">
        <v>78.569999999999993</v>
      </c>
      <c r="C65" s="12"/>
      <c r="D65" s="4">
        <v>30.74</v>
      </c>
      <c r="E65" s="29">
        <v>3.8559999999999999</v>
      </c>
      <c r="F65" s="29">
        <v>3.5409999999999999</v>
      </c>
      <c r="G65" s="29">
        <v>2.222</v>
      </c>
      <c r="H65" s="29">
        <v>0.92800000000000005</v>
      </c>
      <c r="I65" s="29">
        <v>0.27900000000000003</v>
      </c>
      <c r="J65" s="29">
        <v>0.309</v>
      </c>
      <c r="K65" s="29">
        <v>0.375</v>
      </c>
      <c r="L65" s="29">
        <v>0.253</v>
      </c>
      <c r="M65" s="29">
        <v>3.448</v>
      </c>
      <c r="N65" s="29">
        <v>1.1100000000000001</v>
      </c>
      <c r="O65" s="29">
        <v>0.54</v>
      </c>
      <c r="P65" s="16">
        <v>14.7</v>
      </c>
      <c r="Q65" s="16">
        <v>36.700000000000003</v>
      </c>
      <c r="R65" s="16">
        <v>59.3</v>
      </c>
      <c r="S65" s="16">
        <v>116.9</v>
      </c>
      <c r="T65" s="16">
        <v>4.8099999999999996</v>
      </c>
      <c r="U65" s="16">
        <v>44.46</v>
      </c>
      <c r="V65" s="16">
        <v>17.3</v>
      </c>
      <c r="W65" s="16">
        <v>63.21</v>
      </c>
      <c r="X65" s="16">
        <v>24.12</v>
      </c>
      <c r="Y65" s="16">
        <v>14.33</v>
      </c>
      <c r="Z65" s="16">
        <v>19.88</v>
      </c>
      <c r="AA65" s="16">
        <v>26.45</v>
      </c>
      <c r="AB65" s="16">
        <v>61.57</v>
      </c>
      <c r="AC65" s="16">
        <v>11.07</v>
      </c>
      <c r="AD65" s="20">
        <v>285</v>
      </c>
      <c r="AE65" s="21">
        <v>306.39999999999998</v>
      </c>
      <c r="AF65" s="24"/>
      <c r="AG65" s="24"/>
      <c r="AH65" s="24"/>
      <c r="AI65" s="24"/>
      <c r="AJ65" s="24"/>
      <c r="AK65" s="24"/>
      <c r="AL65" s="24"/>
      <c r="AM65" s="24"/>
      <c r="AN65" s="24">
        <v>278.10000000000002</v>
      </c>
      <c r="AO65" s="21">
        <v>299</v>
      </c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>
        <v>143.34</v>
      </c>
      <c r="BC65" s="34">
        <v>110.57</v>
      </c>
      <c r="BD65" s="35">
        <v>0.75</v>
      </c>
    </row>
    <row r="66" spans="1:56" x14ac:dyDescent="0.2">
      <c r="A66" s="3">
        <v>63</v>
      </c>
      <c r="B66" s="4">
        <v>82.63</v>
      </c>
      <c r="C66" s="12"/>
      <c r="D66" s="4">
        <v>32.130000000000003</v>
      </c>
      <c r="E66" s="29">
        <v>4.0650000000000004</v>
      </c>
      <c r="F66" s="29">
        <v>3.7330000000000001</v>
      </c>
      <c r="G66" s="29">
        <v>2.3420000000000001</v>
      </c>
      <c r="H66" s="29">
        <v>0.97799999999999998</v>
      </c>
      <c r="I66" s="29">
        <v>0.29399999999999998</v>
      </c>
      <c r="J66" s="29">
        <v>0.32700000000000001</v>
      </c>
      <c r="K66" s="29">
        <v>0.39600000000000002</v>
      </c>
      <c r="L66" s="29">
        <v>0.26700000000000002</v>
      </c>
      <c r="M66" s="29">
        <v>3.6659999999999999</v>
      </c>
      <c r="N66" s="29">
        <v>1.1990000000000001</v>
      </c>
      <c r="O66" s="29">
        <v>0.55700000000000005</v>
      </c>
      <c r="P66" s="16">
        <v>14.7</v>
      </c>
      <c r="Q66" s="16">
        <v>36.700000000000003</v>
      </c>
      <c r="R66" s="16">
        <v>59.3</v>
      </c>
      <c r="S66" s="16">
        <v>116.9</v>
      </c>
      <c r="T66" s="16">
        <v>4.8099999999999996</v>
      </c>
      <c r="U66" s="16">
        <v>46.98</v>
      </c>
      <c r="V66" s="16">
        <v>18.260000000000002</v>
      </c>
      <c r="W66" s="16">
        <v>66.81</v>
      </c>
      <c r="X66" s="16">
        <v>25.47</v>
      </c>
      <c r="Y66" s="16">
        <v>14.33</v>
      </c>
      <c r="Z66" s="16">
        <v>19.88</v>
      </c>
      <c r="AA66" s="16">
        <v>26.45</v>
      </c>
      <c r="AB66" s="16">
        <v>61.57</v>
      </c>
      <c r="AC66" s="16">
        <v>11.07</v>
      </c>
      <c r="AD66" s="20">
        <v>285</v>
      </c>
      <c r="AE66" s="21">
        <v>306.39999999999998</v>
      </c>
      <c r="AF66" s="24"/>
      <c r="AG66" s="24"/>
      <c r="AH66" s="24"/>
      <c r="AI66" s="24"/>
      <c r="AJ66" s="24"/>
      <c r="AK66" s="24"/>
      <c r="AL66" s="24"/>
      <c r="AM66" s="24"/>
      <c r="AN66" s="24">
        <v>278.10000000000002</v>
      </c>
      <c r="AO66" s="21">
        <v>299</v>
      </c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>
        <v>147.02000000000001</v>
      </c>
      <c r="BC66" s="34">
        <v>110.91</v>
      </c>
      <c r="BD66" s="35">
        <v>0.75</v>
      </c>
    </row>
    <row r="67" spans="1:56" x14ac:dyDescent="0.2">
      <c r="A67" s="3">
        <v>64</v>
      </c>
      <c r="B67" s="4">
        <v>87</v>
      </c>
      <c r="C67" s="12"/>
      <c r="D67" s="4">
        <v>33.630000000000003</v>
      </c>
      <c r="E67" s="29">
        <v>4.29</v>
      </c>
      <c r="F67" s="29">
        <v>3.94</v>
      </c>
      <c r="G67" s="29">
        <v>2.4710000000000001</v>
      </c>
      <c r="H67" s="29">
        <v>1.032</v>
      </c>
      <c r="I67" s="29">
        <v>0.31</v>
      </c>
      <c r="J67" s="29">
        <v>0.34499999999999997</v>
      </c>
      <c r="K67" s="29">
        <v>0.41899999999999998</v>
      </c>
      <c r="L67" s="29">
        <v>0.28299999999999997</v>
      </c>
      <c r="M67" s="29">
        <v>3.9049999999999998</v>
      </c>
      <c r="N67" s="29">
        <v>1.2410000000000001</v>
      </c>
      <c r="O67" s="29">
        <v>0.57299999999999995</v>
      </c>
      <c r="P67" s="16">
        <v>14.7</v>
      </c>
      <c r="Q67" s="16">
        <v>36.700000000000003</v>
      </c>
      <c r="R67" s="16">
        <v>59.3</v>
      </c>
      <c r="S67" s="16">
        <v>116.9</v>
      </c>
      <c r="T67" s="16">
        <v>4.8099999999999996</v>
      </c>
      <c r="U67" s="16">
        <v>49.88</v>
      </c>
      <c r="V67" s="16">
        <v>19.309999999999999</v>
      </c>
      <c r="W67" s="16">
        <v>70.930000000000007</v>
      </c>
      <c r="X67" s="16">
        <v>26.92</v>
      </c>
      <c r="Y67" s="16">
        <v>14.33</v>
      </c>
      <c r="Z67" s="16">
        <v>19.88</v>
      </c>
      <c r="AA67" s="16">
        <v>26.45</v>
      </c>
      <c r="AB67" s="16">
        <v>61.57</v>
      </c>
      <c r="AC67" s="16">
        <v>11.07</v>
      </c>
      <c r="AD67" s="20">
        <v>285</v>
      </c>
      <c r="AE67" s="21">
        <v>306.39999999999998</v>
      </c>
      <c r="AF67" s="24"/>
      <c r="AG67" s="24"/>
      <c r="AH67" s="24"/>
      <c r="AI67" s="24"/>
      <c r="AJ67" s="24"/>
      <c r="AK67" s="24"/>
      <c r="AL67" s="24"/>
      <c r="AM67" s="24"/>
      <c r="AN67" s="24">
        <v>278.10000000000002</v>
      </c>
      <c r="AO67" s="21">
        <v>299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>
        <v>150.78</v>
      </c>
      <c r="BC67" s="34">
        <v>111.18</v>
      </c>
      <c r="BD67" s="35">
        <v>0.75</v>
      </c>
    </row>
    <row r="68" spans="1:56" x14ac:dyDescent="0.2">
      <c r="A68" s="3">
        <v>65</v>
      </c>
      <c r="B68" s="4">
        <v>91.7</v>
      </c>
      <c r="C68" s="12"/>
      <c r="D68" s="4">
        <v>35.25</v>
      </c>
      <c r="E68" s="29">
        <v>4.4260000000000002</v>
      </c>
      <c r="F68" s="29">
        <v>4.0650000000000004</v>
      </c>
      <c r="G68" s="29">
        <v>2.5499999999999998</v>
      </c>
      <c r="H68" s="29">
        <v>1.0649999999999999</v>
      </c>
      <c r="I68" s="29">
        <v>0.31900000000000001</v>
      </c>
      <c r="J68" s="29">
        <v>0.35699999999999998</v>
      </c>
      <c r="K68" s="29">
        <v>0.433</v>
      </c>
      <c r="L68" s="29">
        <v>0.29199999999999998</v>
      </c>
      <c r="M68" s="29">
        <v>4.0679999999999996</v>
      </c>
      <c r="N68" s="29">
        <v>1.212</v>
      </c>
      <c r="O68" s="29">
        <v>0.57599999999999996</v>
      </c>
      <c r="P68" s="16">
        <v>21.7</v>
      </c>
      <c r="Q68" s="16">
        <v>35.299999999999997</v>
      </c>
      <c r="R68" s="16">
        <v>59.3</v>
      </c>
      <c r="S68" s="16">
        <v>119.6</v>
      </c>
      <c r="T68" s="16">
        <v>4.8099999999999996</v>
      </c>
      <c r="U68" s="16">
        <v>49.88</v>
      </c>
      <c r="V68" s="16">
        <v>20.3</v>
      </c>
      <c r="W68" s="16">
        <v>70.930000000000007</v>
      </c>
      <c r="X68" s="16">
        <v>28.3</v>
      </c>
      <c r="Y68" s="16">
        <v>16.100000000000001</v>
      </c>
      <c r="Z68" s="16">
        <v>22.32</v>
      </c>
      <c r="AA68" s="16">
        <v>29.73</v>
      </c>
      <c r="AB68" s="16">
        <v>61.57</v>
      </c>
      <c r="AC68" s="16">
        <v>9.69</v>
      </c>
      <c r="AD68" s="20">
        <v>285</v>
      </c>
      <c r="AE68" s="21">
        <v>306.39999999999998</v>
      </c>
      <c r="AF68" s="24"/>
      <c r="AG68" s="24"/>
      <c r="AH68" s="24"/>
      <c r="AI68" s="24"/>
      <c r="AJ68" s="24"/>
      <c r="AK68" s="24"/>
      <c r="AL68" s="24"/>
      <c r="AM68" s="24"/>
      <c r="AN68" s="24">
        <v>278.10000000000002</v>
      </c>
      <c r="AO68" s="21">
        <v>299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>
        <v>152.57</v>
      </c>
      <c r="BC68" s="34">
        <v>107.23</v>
      </c>
      <c r="BD68" s="35">
        <v>0.75</v>
      </c>
    </row>
    <row r="69" spans="1:56" x14ac:dyDescent="0.2">
      <c r="A69" s="3">
        <v>66</v>
      </c>
      <c r="B69" s="4">
        <v>96.78</v>
      </c>
      <c r="C69" s="12"/>
      <c r="D69" s="4">
        <v>37</v>
      </c>
      <c r="E69" s="29">
        <v>4.681</v>
      </c>
      <c r="F69" s="29">
        <v>4.2990000000000004</v>
      </c>
      <c r="G69" s="29">
        <v>2.6970000000000001</v>
      </c>
      <c r="H69" s="29">
        <v>1.1259999999999999</v>
      </c>
      <c r="I69" s="29">
        <v>0.33800000000000002</v>
      </c>
      <c r="J69" s="29">
        <v>0.378</v>
      </c>
      <c r="K69" s="29">
        <v>0.45900000000000002</v>
      </c>
      <c r="L69" s="29">
        <v>0.309</v>
      </c>
      <c r="M69" s="29">
        <v>4.3479999999999999</v>
      </c>
      <c r="N69" s="29">
        <v>1.246</v>
      </c>
      <c r="O69" s="29">
        <v>0.59299999999999997</v>
      </c>
      <c r="P69" s="16">
        <v>21.7</v>
      </c>
      <c r="Q69" s="16">
        <v>35.299999999999997</v>
      </c>
      <c r="R69" s="16">
        <v>59.3</v>
      </c>
      <c r="S69" s="16">
        <v>119.6</v>
      </c>
      <c r="T69" s="16">
        <v>4.8099999999999996</v>
      </c>
      <c r="U69" s="16">
        <v>49.88</v>
      </c>
      <c r="V69" s="16">
        <v>21.52</v>
      </c>
      <c r="W69" s="16">
        <v>70.930000000000007</v>
      </c>
      <c r="X69" s="16">
        <v>30.02</v>
      </c>
      <c r="Y69" s="16">
        <v>16.100000000000001</v>
      </c>
      <c r="Z69" s="16">
        <v>22.32</v>
      </c>
      <c r="AA69" s="16">
        <v>29.73</v>
      </c>
      <c r="AB69" s="16">
        <v>61.57</v>
      </c>
      <c r="AC69" s="16">
        <v>9.69</v>
      </c>
      <c r="AD69" s="20">
        <v>285</v>
      </c>
      <c r="AE69" s="21">
        <v>306.39999999999998</v>
      </c>
      <c r="AF69" s="24"/>
      <c r="AG69" s="24"/>
      <c r="AH69" s="24"/>
      <c r="AI69" s="24"/>
      <c r="AJ69" s="24"/>
      <c r="AK69" s="24"/>
      <c r="AL69" s="24"/>
      <c r="AM69" s="24"/>
      <c r="AN69" s="24">
        <v>278.10000000000002</v>
      </c>
      <c r="AO69" s="21">
        <v>299</v>
      </c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>
        <v>156.30000000000001</v>
      </c>
      <c r="BC69" s="34">
        <v>107.42</v>
      </c>
      <c r="BD69" s="35">
        <v>3</v>
      </c>
    </row>
    <row r="70" spans="1:56" x14ac:dyDescent="0.2">
      <c r="A70" s="3">
        <v>67</v>
      </c>
      <c r="B70" s="4">
        <v>102.26</v>
      </c>
      <c r="C70" s="12"/>
      <c r="D70" s="4">
        <v>38.89</v>
      </c>
      <c r="E70" s="29">
        <v>4.9560000000000004</v>
      </c>
      <c r="F70" s="29">
        <v>4.5519999999999996</v>
      </c>
      <c r="G70" s="29">
        <v>2.8559999999999999</v>
      </c>
      <c r="H70" s="29">
        <v>1.1919999999999999</v>
      </c>
      <c r="I70" s="29">
        <v>0.35699999999999998</v>
      </c>
      <c r="J70" s="29">
        <v>0.40200000000000002</v>
      </c>
      <c r="K70" s="29">
        <v>0.48799999999999999</v>
      </c>
      <c r="L70" s="29">
        <v>0.32800000000000001</v>
      </c>
      <c r="M70" s="29">
        <v>4.657</v>
      </c>
      <c r="N70" s="29">
        <v>1.246</v>
      </c>
      <c r="O70" s="29">
        <v>0.61</v>
      </c>
      <c r="P70" s="16">
        <v>21.7</v>
      </c>
      <c r="Q70" s="16">
        <v>35.299999999999997</v>
      </c>
      <c r="R70" s="16">
        <v>59.3</v>
      </c>
      <c r="S70" s="16">
        <v>119.6</v>
      </c>
      <c r="T70" s="16">
        <v>4.8099999999999996</v>
      </c>
      <c r="U70" s="16">
        <v>49.88</v>
      </c>
      <c r="V70" s="16">
        <v>22.87</v>
      </c>
      <c r="W70" s="16">
        <v>70.930000000000007</v>
      </c>
      <c r="X70" s="16">
        <v>31.88</v>
      </c>
      <c r="Y70" s="16">
        <v>16.100000000000001</v>
      </c>
      <c r="Z70" s="16">
        <v>22.32</v>
      </c>
      <c r="AA70" s="16">
        <v>29.73</v>
      </c>
      <c r="AB70" s="16">
        <v>61.57</v>
      </c>
      <c r="AC70" s="16">
        <v>9.69</v>
      </c>
      <c r="AD70" s="20">
        <v>285</v>
      </c>
      <c r="AE70" s="21">
        <v>306.39999999999998</v>
      </c>
      <c r="AF70" s="24"/>
      <c r="AG70" s="24"/>
      <c r="AH70" s="24"/>
      <c r="AI70" s="24"/>
      <c r="AJ70" s="24"/>
      <c r="AK70" s="24"/>
      <c r="AL70" s="24"/>
      <c r="AM70" s="24"/>
      <c r="AN70" s="24">
        <v>278.10000000000002</v>
      </c>
      <c r="AO70" s="21">
        <v>299</v>
      </c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>
        <v>160.02000000000001</v>
      </c>
      <c r="BC70" s="34">
        <v>107.56</v>
      </c>
      <c r="BD70" s="35">
        <v>3</v>
      </c>
    </row>
    <row r="71" spans="1:56" x14ac:dyDescent="0.2">
      <c r="A71" s="3">
        <v>68</v>
      </c>
      <c r="B71" s="4">
        <v>108.2</v>
      </c>
      <c r="C71" s="12"/>
      <c r="D71" s="4">
        <v>40.94</v>
      </c>
      <c r="E71" s="29">
        <v>5.2549999999999999</v>
      </c>
      <c r="F71" s="29">
        <v>4.8259999999999996</v>
      </c>
      <c r="G71" s="29">
        <v>3.028</v>
      </c>
      <c r="H71" s="29">
        <v>1.264</v>
      </c>
      <c r="I71" s="29">
        <v>0.379</v>
      </c>
      <c r="J71" s="29">
        <v>0.42699999999999999</v>
      </c>
      <c r="K71" s="29">
        <v>0.51900000000000002</v>
      </c>
      <c r="L71" s="29">
        <v>0.34899999999999998</v>
      </c>
      <c r="M71" s="29">
        <v>4.9989999999999997</v>
      </c>
      <c r="N71" s="29">
        <v>1.2809999999999999</v>
      </c>
      <c r="O71" s="29">
        <v>0.626</v>
      </c>
      <c r="P71" s="16">
        <v>21.7</v>
      </c>
      <c r="Q71" s="16">
        <v>35.299999999999997</v>
      </c>
      <c r="R71" s="16">
        <v>59.3</v>
      </c>
      <c r="S71" s="16">
        <v>119.6</v>
      </c>
      <c r="T71" s="16">
        <v>4.8099999999999996</v>
      </c>
      <c r="U71" s="16">
        <v>51.34</v>
      </c>
      <c r="V71" s="16">
        <v>24.33</v>
      </c>
      <c r="W71" s="16">
        <v>73.06</v>
      </c>
      <c r="X71" s="16">
        <v>33.93</v>
      </c>
      <c r="Y71" s="16">
        <v>16.100000000000001</v>
      </c>
      <c r="Z71" s="16">
        <v>22.32</v>
      </c>
      <c r="AA71" s="16">
        <v>29.73</v>
      </c>
      <c r="AB71" s="16">
        <v>61.57</v>
      </c>
      <c r="AC71" s="16">
        <v>9.69</v>
      </c>
      <c r="AD71" s="20">
        <v>285</v>
      </c>
      <c r="AE71" s="21">
        <v>306.39999999999998</v>
      </c>
      <c r="AF71" s="24"/>
      <c r="AG71" s="24"/>
      <c r="AH71" s="24"/>
      <c r="AI71" s="24"/>
      <c r="AJ71" s="24"/>
      <c r="AK71" s="24"/>
      <c r="AL71" s="24"/>
      <c r="AM71" s="24"/>
      <c r="AN71" s="24">
        <v>278.10000000000002</v>
      </c>
      <c r="AO71" s="21">
        <v>299</v>
      </c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>
        <v>163.74</v>
      </c>
      <c r="BC71" s="34">
        <v>107.64</v>
      </c>
      <c r="BD71" s="35">
        <v>3</v>
      </c>
    </row>
    <row r="72" spans="1:56" x14ac:dyDescent="0.2">
      <c r="A72" s="3">
        <v>69</v>
      </c>
      <c r="B72" s="4">
        <v>114.65</v>
      </c>
      <c r="C72" s="12"/>
      <c r="D72" s="4">
        <v>43.17</v>
      </c>
      <c r="E72" s="29">
        <v>5.577</v>
      </c>
      <c r="F72" s="29">
        <v>5.1230000000000002</v>
      </c>
      <c r="G72" s="29">
        <v>3.2149999999999999</v>
      </c>
      <c r="H72" s="29">
        <v>1.3420000000000001</v>
      </c>
      <c r="I72" s="29">
        <v>0.40200000000000002</v>
      </c>
      <c r="J72" s="29">
        <v>0.45500000000000002</v>
      </c>
      <c r="K72" s="29">
        <v>0.55200000000000005</v>
      </c>
      <c r="L72" s="29">
        <v>0.372</v>
      </c>
      <c r="M72" s="29">
        <v>5.3789999999999996</v>
      </c>
      <c r="N72" s="29">
        <v>1.2809999999999999</v>
      </c>
      <c r="O72" s="29">
        <v>0.64300000000000002</v>
      </c>
      <c r="P72" s="16">
        <v>21.7</v>
      </c>
      <c r="Q72" s="16">
        <v>35.299999999999997</v>
      </c>
      <c r="R72" s="16">
        <v>59.3</v>
      </c>
      <c r="S72" s="16">
        <v>119.6</v>
      </c>
      <c r="T72" s="16">
        <v>4.8099999999999996</v>
      </c>
      <c r="U72" s="16">
        <v>54.45</v>
      </c>
      <c r="V72" s="16">
        <v>25.86</v>
      </c>
      <c r="W72" s="16">
        <v>77.489999999999995</v>
      </c>
      <c r="X72" s="16">
        <v>36.06</v>
      </c>
      <c r="Y72" s="16">
        <v>16.100000000000001</v>
      </c>
      <c r="Z72" s="16">
        <v>22.32</v>
      </c>
      <c r="AA72" s="16">
        <v>29.73</v>
      </c>
      <c r="AB72" s="16">
        <v>61.57</v>
      </c>
      <c r="AC72" s="16">
        <v>9.69</v>
      </c>
      <c r="AD72" s="20">
        <v>285</v>
      </c>
      <c r="AE72" s="21">
        <v>306.39999999999998</v>
      </c>
      <c r="AF72" s="24"/>
      <c r="AG72" s="24"/>
      <c r="AH72" s="24"/>
      <c r="AI72" s="24"/>
      <c r="AJ72" s="24"/>
      <c r="AK72" s="24"/>
      <c r="AL72" s="24"/>
      <c r="AM72" s="24"/>
      <c r="AN72" s="24">
        <v>278.10000000000002</v>
      </c>
      <c r="AO72" s="21">
        <v>299</v>
      </c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>
        <v>167.45</v>
      </c>
      <c r="BC72" s="34">
        <v>107.66</v>
      </c>
      <c r="BD72" s="35">
        <v>3</v>
      </c>
    </row>
    <row r="73" spans="1:56" x14ac:dyDescent="0.2">
      <c r="A73" s="3">
        <v>70</v>
      </c>
      <c r="B73" s="4">
        <v>121.66</v>
      </c>
      <c r="C73" s="12"/>
      <c r="D73" s="4">
        <v>45.6</v>
      </c>
      <c r="E73" s="29">
        <v>5.9279999999999999</v>
      </c>
      <c r="F73" s="29">
        <v>5.4450000000000003</v>
      </c>
      <c r="G73" s="29">
        <v>3.4180000000000001</v>
      </c>
      <c r="H73" s="29">
        <v>1.427</v>
      </c>
      <c r="I73" s="29">
        <v>0.42699999999999999</v>
      </c>
      <c r="J73" s="29">
        <v>0.48499999999999999</v>
      </c>
      <c r="K73" s="29">
        <v>0.58899999999999997</v>
      </c>
      <c r="L73" s="29">
        <v>0.39600000000000002</v>
      </c>
      <c r="M73" s="29">
        <v>5.8019999999999996</v>
      </c>
      <c r="N73" s="29">
        <v>1.3149999999999999</v>
      </c>
      <c r="O73" s="29">
        <v>0.66</v>
      </c>
      <c r="P73" s="16">
        <v>21.7</v>
      </c>
      <c r="Q73" s="16">
        <v>35.299999999999997</v>
      </c>
      <c r="R73" s="16">
        <v>59.3</v>
      </c>
      <c r="S73" s="16">
        <v>119.6</v>
      </c>
      <c r="T73" s="16">
        <v>4.8099999999999996</v>
      </c>
      <c r="U73" s="16">
        <v>57.57</v>
      </c>
      <c r="V73" s="16">
        <v>27.37</v>
      </c>
      <c r="W73" s="16">
        <v>81.93</v>
      </c>
      <c r="X73" s="16">
        <v>38.15</v>
      </c>
      <c r="Y73" s="16">
        <v>16.100000000000001</v>
      </c>
      <c r="Z73" s="16">
        <v>22.32</v>
      </c>
      <c r="AA73" s="16">
        <v>29.73</v>
      </c>
      <c r="AB73" s="16">
        <v>61.57</v>
      </c>
      <c r="AC73" s="16">
        <v>9.69</v>
      </c>
      <c r="AD73" s="20">
        <v>285</v>
      </c>
      <c r="AE73" s="21">
        <v>306.39999999999998</v>
      </c>
      <c r="AF73" s="24"/>
      <c r="AG73" s="24"/>
      <c r="AH73" s="24"/>
      <c r="AI73" s="24"/>
      <c r="AJ73" s="24"/>
      <c r="AK73" s="24"/>
      <c r="AL73" s="24"/>
      <c r="AM73" s="24"/>
      <c r="AN73" s="24">
        <v>278.10000000000002</v>
      </c>
      <c r="AO73" s="21">
        <v>299</v>
      </c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>
        <v>171.13</v>
      </c>
      <c r="BC73" s="34">
        <v>107.68</v>
      </c>
      <c r="BD73" s="35">
        <v>3</v>
      </c>
    </row>
    <row r="74" spans="1:56" x14ac:dyDescent="0.2">
      <c r="A74" s="3">
        <v>71</v>
      </c>
      <c r="B74" s="4">
        <v>129.31</v>
      </c>
      <c r="C74" s="12"/>
      <c r="D74" s="4">
        <v>48.25</v>
      </c>
      <c r="E74" s="29">
        <v>6.3109999999999999</v>
      </c>
      <c r="F74" s="29">
        <v>5.7969999999999997</v>
      </c>
      <c r="G74" s="29">
        <v>3.6389999999999998</v>
      </c>
      <c r="H74" s="29">
        <v>1.5189999999999999</v>
      </c>
      <c r="I74" s="29">
        <v>0.45500000000000002</v>
      </c>
      <c r="J74" s="29">
        <v>0.51800000000000002</v>
      </c>
      <c r="K74" s="29">
        <v>0.629</v>
      </c>
      <c r="L74" s="29">
        <v>0.42299999999999999</v>
      </c>
      <c r="M74" s="29">
        <v>6.2750000000000004</v>
      </c>
      <c r="N74" s="29">
        <v>1.3149999999999999</v>
      </c>
      <c r="O74" s="29">
        <v>0.67700000000000005</v>
      </c>
      <c r="P74" s="16">
        <v>21.7</v>
      </c>
      <c r="Q74" s="16">
        <v>35.299999999999997</v>
      </c>
      <c r="R74" s="16">
        <v>59.3</v>
      </c>
      <c r="S74" s="16">
        <v>119.6</v>
      </c>
      <c r="T74" s="16">
        <v>4.8099999999999996</v>
      </c>
      <c r="U74" s="16">
        <v>60.68</v>
      </c>
      <c r="V74" s="16">
        <v>28.84</v>
      </c>
      <c r="W74" s="16">
        <v>86.37</v>
      </c>
      <c r="X74" s="16">
        <v>40.18</v>
      </c>
      <c r="Y74" s="16">
        <v>16.100000000000001</v>
      </c>
      <c r="Z74" s="16">
        <v>22.32</v>
      </c>
      <c r="AA74" s="16">
        <v>29.73</v>
      </c>
      <c r="AB74" s="16">
        <v>61.57</v>
      </c>
      <c r="AC74" s="16">
        <v>9.69</v>
      </c>
      <c r="AD74" s="20">
        <v>285</v>
      </c>
      <c r="AE74" s="21">
        <v>306.39999999999998</v>
      </c>
      <c r="AF74" s="24"/>
      <c r="AG74" s="24"/>
      <c r="AH74" s="24"/>
      <c r="AI74" s="24"/>
      <c r="AJ74" s="24"/>
      <c r="AK74" s="24"/>
      <c r="AL74" s="24"/>
      <c r="AM74" s="24"/>
      <c r="AN74" s="24">
        <v>278.10000000000002</v>
      </c>
      <c r="AO74" s="21">
        <v>299</v>
      </c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>
        <v>174.78</v>
      </c>
      <c r="BC74" s="34">
        <v>107.69</v>
      </c>
      <c r="BD74" s="35">
        <v>3</v>
      </c>
    </row>
    <row r="75" spans="1:56" x14ac:dyDescent="0.2">
      <c r="A75" s="3">
        <v>72</v>
      </c>
      <c r="B75" s="4">
        <v>137.66</v>
      </c>
      <c r="C75" s="12"/>
      <c r="D75" s="4">
        <v>51.16</v>
      </c>
      <c r="E75" s="29">
        <v>6.7290000000000001</v>
      </c>
      <c r="F75" s="29">
        <v>6.1820000000000004</v>
      </c>
      <c r="G75" s="29">
        <v>3.8820000000000001</v>
      </c>
      <c r="H75" s="29">
        <v>1.621</v>
      </c>
      <c r="I75" s="29">
        <v>0.48499999999999999</v>
      </c>
      <c r="J75" s="29">
        <v>0.55400000000000005</v>
      </c>
      <c r="K75" s="29">
        <v>0.67300000000000004</v>
      </c>
      <c r="L75" s="29">
        <v>0.45200000000000001</v>
      </c>
      <c r="M75" s="29">
        <v>6.8070000000000004</v>
      </c>
      <c r="N75" s="29">
        <v>1.349</v>
      </c>
      <c r="O75" s="29">
        <v>0.69299999999999995</v>
      </c>
      <c r="P75" s="16">
        <v>21.7</v>
      </c>
      <c r="Q75" s="16">
        <v>35.299999999999997</v>
      </c>
      <c r="R75" s="16">
        <v>59.3</v>
      </c>
      <c r="S75" s="16">
        <v>119.6</v>
      </c>
      <c r="T75" s="16">
        <v>4.8099999999999996</v>
      </c>
      <c r="U75" s="16">
        <v>63.8</v>
      </c>
      <c r="V75" s="16">
        <v>30.28</v>
      </c>
      <c r="W75" s="16">
        <v>90.8</v>
      </c>
      <c r="X75" s="16">
        <v>42.17</v>
      </c>
      <c r="Y75" s="16">
        <v>16.100000000000001</v>
      </c>
      <c r="Z75" s="16">
        <v>22.32</v>
      </c>
      <c r="AA75" s="16">
        <v>29.73</v>
      </c>
      <c r="AB75" s="16">
        <v>61.57</v>
      </c>
      <c r="AC75" s="16">
        <v>9.69</v>
      </c>
      <c r="AD75" s="20">
        <v>285</v>
      </c>
      <c r="AE75" s="21">
        <v>306.39999999999998</v>
      </c>
      <c r="AF75" s="24"/>
      <c r="AG75" s="24"/>
      <c r="AH75" s="24"/>
      <c r="AI75" s="24"/>
      <c r="AJ75" s="24"/>
      <c r="AK75" s="24"/>
      <c r="AL75" s="24"/>
      <c r="AM75" s="24"/>
      <c r="AN75" s="24">
        <v>278.10000000000002</v>
      </c>
      <c r="AO75" s="21">
        <v>299</v>
      </c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>
        <v>178.4</v>
      </c>
      <c r="BC75" s="34">
        <v>107.7</v>
      </c>
      <c r="BD75" s="35">
        <v>3</v>
      </c>
    </row>
    <row r="76" spans="1:56" x14ac:dyDescent="0.2">
      <c r="A76" s="3">
        <v>73</v>
      </c>
      <c r="B76" s="4">
        <v>146.79</v>
      </c>
      <c r="C76" s="12"/>
      <c r="D76" s="4">
        <v>54.34</v>
      </c>
      <c r="E76" s="29">
        <v>7.1890000000000001</v>
      </c>
      <c r="F76" s="29">
        <v>6.6040000000000001</v>
      </c>
      <c r="G76" s="29">
        <v>4.1479999999999997</v>
      </c>
      <c r="H76" s="29">
        <v>1.732</v>
      </c>
      <c r="I76" s="29">
        <v>0.51800000000000002</v>
      </c>
      <c r="J76" s="29">
        <v>0.59399999999999997</v>
      </c>
      <c r="K76" s="29">
        <v>0.72199999999999998</v>
      </c>
      <c r="L76" s="29">
        <v>0.48499999999999999</v>
      </c>
      <c r="M76" s="29">
        <v>7.4059999999999997</v>
      </c>
      <c r="N76" s="29">
        <v>1.349</v>
      </c>
      <c r="O76" s="29">
        <v>0.71</v>
      </c>
      <c r="P76" s="16">
        <v>21.7</v>
      </c>
      <c r="Q76" s="16">
        <v>35.299999999999997</v>
      </c>
      <c r="R76" s="16">
        <v>59.3</v>
      </c>
      <c r="S76" s="16">
        <v>119.6</v>
      </c>
      <c r="T76" s="16">
        <v>4.8099999999999996</v>
      </c>
      <c r="U76" s="16">
        <v>66.91</v>
      </c>
      <c r="V76" s="16">
        <v>31.69</v>
      </c>
      <c r="W76" s="16">
        <v>95.24</v>
      </c>
      <c r="X76" s="16">
        <v>44.09</v>
      </c>
      <c r="Y76" s="16">
        <v>16.100000000000001</v>
      </c>
      <c r="Z76" s="16">
        <v>22.32</v>
      </c>
      <c r="AA76" s="16">
        <v>29.73</v>
      </c>
      <c r="AB76" s="16">
        <v>61.57</v>
      </c>
      <c r="AC76" s="16">
        <v>9.69</v>
      </c>
      <c r="AD76" s="20">
        <v>285</v>
      </c>
      <c r="AE76" s="21">
        <v>306.39999999999998</v>
      </c>
      <c r="AF76" s="24"/>
      <c r="AG76" s="24"/>
      <c r="AH76" s="24"/>
      <c r="AI76" s="24"/>
      <c r="AJ76" s="24"/>
      <c r="AK76" s="24"/>
      <c r="AL76" s="24"/>
      <c r="AM76" s="24"/>
      <c r="AN76" s="24">
        <v>278.10000000000002</v>
      </c>
      <c r="AO76" s="21">
        <v>299</v>
      </c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>
        <v>181.98</v>
      </c>
      <c r="BC76" s="34">
        <v>107.71</v>
      </c>
      <c r="BD76" s="35">
        <v>3</v>
      </c>
    </row>
    <row r="77" spans="1:56" x14ac:dyDescent="0.2">
      <c r="A77" s="3">
        <v>74</v>
      </c>
      <c r="B77" s="4">
        <v>156.75</v>
      </c>
      <c r="C77" s="12"/>
      <c r="D77" s="4">
        <v>57.83</v>
      </c>
      <c r="E77" s="29">
        <v>7.694</v>
      </c>
      <c r="F77" s="29">
        <v>7.069</v>
      </c>
      <c r="G77" s="29">
        <v>4.4420000000000002</v>
      </c>
      <c r="H77" s="29">
        <v>1.855</v>
      </c>
      <c r="I77" s="29">
        <v>0.55500000000000005</v>
      </c>
      <c r="J77" s="29">
        <v>0.63800000000000001</v>
      </c>
      <c r="K77" s="29">
        <v>0.77600000000000002</v>
      </c>
      <c r="L77" s="29">
        <v>0.52100000000000002</v>
      </c>
      <c r="M77" s="29">
        <v>8.0820000000000007</v>
      </c>
      <c r="N77" s="29">
        <v>1.3839999999999999</v>
      </c>
      <c r="O77" s="29">
        <v>0.72599999999999998</v>
      </c>
      <c r="P77" s="16">
        <v>21.7</v>
      </c>
      <c r="Q77" s="16">
        <v>35.299999999999997</v>
      </c>
      <c r="R77" s="16">
        <v>59.3</v>
      </c>
      <c r="S77" s="16">
        <v>119.6</v>
      </c>
      <c r="T77" s="16">
        <v>4.8099999999999996</v>
      </c>
      <c r="U77" s="16">
        <v>69.81</v>
      </c>
      <c r="V77" s="16">
        <v>33.06</v>
      </c>
      <c r="W77" s="16">
        <v>99.32</v>
      </c>
      <c r="X77" s="16">
        <v>45.95</v>
      </c>
      <c r="Y77" s="16">
        <v>16.100000000000001</v>
      </c>
      <c r="Z77" s="16">
        <v>22.32</v>
      </c>
      <c r="AA77" s="16">
        <v>29.73</v>
      </c>
      <c r="AB77" s="16">
        <v>61.57</v>
      </c>
      <c r="AC77" s="16">
        <v>9.69</v>
      </c>
      <c r="AD77" s="20">
        <v>285</v>
      </c>
      <c r="AE77" s="21">
        <v>306.39999999999998</v>
      </c>
      <c r="AF77" s="24"/>
      <c r="AG77" s="24"/>
      <c r="AH77" s="24"/>
      <c r="AI77" s="24"/>
      <c r="AJ77" s="24"/>
      <c r="AK77" s="24"/>
      <c r="AL77" s="24"/>
      <c r="AM77" s="24"/>
      <c r="AN77" s="24">
        <v>278.10000000000002</v>
      </c>
      <c r="AO77" s="21">
        <v>299</v>
      </c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>
        <v>185.52</v>
      </c>
      <c r="BC77" s="34">
        <v>106.18</v>
      </c>
      <c r="BD77" s="35">
        <v>3</v>
      </c>
    </row>
    <row r="78" spans="1:56" x14ac:dyDescent="0.2">
      <c r="A78" s="3">
        <v>75</v>
      </c>
      <c r="B78" s="4">
        <v>167.62</v>
      </c>
      <c r="C78" s="12"/>
      <c r="D78" s="4">
        <v>61.65</v>
      </c>
      <c r="E78" s="29">
        <v>8.25</v>
      </c>
      <c r="F78" s="29">
        <v>7.58</v>
      </c>
      <c r="G78" s="29">
        <v>4.766</v>
      </c>
      <c r="H78" s="29">
        <v>1.99</v>
      </c>
      <c r="I78" s="29">
        <v>0.59499999999999997</v>
      </c>
      <c r="J78" s="29">
        <v>0.68700000000000006</v>
      </c>
      <c r="K78" s="29">
        <v>0.83599999999999997</v>
      </c>
      <c r="L78" s="29">
        <v>0.56100000000000005</v>
      </c>
      <c r="M78" s="29">
        <v>8.8480000000000008</v>
      </c>
      <c r="N78" s="29">
        <v>1.3839999999999999</v>
      </c>
      <c r="O78" s="29">
        <v>0.72799999999999998</v>
      </c>
      <c r="P78" s="16">
        <v>21.7</v>
      </c>
      <c r="Q78" s="16">
        <v>35.299999999999997</v>
      </c>
      <c r="R78" s="16">
        <v>59.3</v>
      </c>
      <c r="S78" s="16">
        <v>119.6</v>
      </c>
      <c r="T78" s="16">
        <v>4.8099999999999996</v>
      </c>
      <c r="U78" s="16">
        <v>72.7</v>
      </c>
      <c r="V78" s="16">
        <v>34.39</v>
      </c>
      <c r="W78" s="16">
        <v>103.41</v>
      </c>
      <c r="X78" s="16">
        <v>47.75</v>
      </c>
      <c r="Y78" s="16">
        <v>16.100000000000001</v>
      </c>
      <c r="Z78" s="16">
        <v>22.32</v>
      </c>
      <c r="AA78" s="16">
        <v>29.73</v>
      </c>
      <c r="AB78" s="16">
        <v>61.57</v>
      </c>
      <c r="AC78" s="16">
        <v>9.69</v>
      </c>
      <c r="AD78" s="20">
        <v>285</v>
      </c>
      <c r="AE78" s="21">
        <v>306.39999999999998</v>
      </c>
      <c r="AF78" s="24"/>
      <c r="AG78" s="24"/>
      <c r="AH78" s="24"/>
      <c r="AI78" s="24"/>
      <c r="AJ78" s="24"/>
      <c r="AK78" s="24"/>
      <c r="AL78" s="24"/>
      <c r="AM78" s="24"/>
      <c r="AN78" s="24">
        <v>278.10000000000002</v>
      </c>
      <c r="AO78" s="21">
        <v>299</v>
      </c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>
        <v>189.03</v>
      </c>
      <c r="BC78" s="34">
        <v>104.66</v>
      </c>
      <c r="BD78" s="35">
        <v>3</v>
      </c>
    </row>
    <row r="79" spans="1:56" x14ac:dyDescent="0.2">
      <c r="A79" s="3">
        <v>76</v>
      </c>
      <c r="B79" s="4">
        <v>179.47</v>
      </c>
      <c r="C79" s="12"/>
      <c r="D79" s="4">
        <v>65.84</v>
      </c>
      <c r="E79" s="29">
        <v>8.8620000000000001</v>
      </c>
      <c r="F79" s="29">
        <v>8.1440000000000001</v>
      </c>
      <c r="G79" s="29">
        <v>5.1219999999999999</v>
      </c>
      <c r="H79" s="29">
        <v>2.14</v>
      </c>
      <c r="I79" s="29">
        <v>0.64</v>
      </c>
      <c r="J79" s="29">
        <v>0.74099999999999999</v>
      </c>
      <c r="K79" s="29">
        <v>0.90200000000000002</v>
      </c>
      <c r="L79" s="29">
        <v>0.60499999999999998</v>
      </c>
      <c r="M79" s="29">
        <v>9.7149999999999999</v>
      </c>
      <c r="N79" s="29">
        <v>1.4179999999999999</v>
      </c>
      <c r="O79" s="29">
        <v>0.74099999999999999</v>
      </c>
      <c r="P79" s="16">
        <v>21.7</v>
      </c>
      <c r="Q79" s="16">
        <v>35.299999999999997</v>
      </c>
      <c r="R79" s="16">
        <v>59.3</v>
      </c>
      <c r="S79" s="16">
        <v>119.6</v>
      </c>
      <c r="T79" s="16">
        <v>4.8099999999999996</v>
      </c>
      <c r="U79" s="16">
        <v>75.59</v>
      </c>
      <c r="V79" s="16">
        <v>35.69</v>
      </c>
      <c r="W79" s="16">
        <v>107.5</v>
      </c>
      <c r="X79" s="16">
        <v>49.49</v>
      </c>
      <c r="Y79" s="16">
        <v>16.100000000000001</v>
      </c>
      <c r="Z79" s="16">
        <v>22.32</v>
      </c>
      <c r="AA79" s="16">
        <v>29.73</v>
      </c>
      <c r="AB79" s="16">
        <v>61.57</v>
      </c>
      <c r="AC79" s="16">
        <v>9.69</v>
      </c>
      <c r="AD79" s="20">
        <v>285</v>
      </c>
      <c r="AE79" s="21">
        <v>306.39999999999998</v>
      </c>
      <c r="AF79" s="24"/>
      <c r="AG79" s="24"/>
      <c r="AH79" s="24"/>
      <c r="AI79" s="24"/>
      <c r="AJ79" s="24"/>
      <c r="AK79" s="24"/>
      <c r="AL79" s="24"/>
      <c r="AM79" s="24"/>
      <c r="AN79" s="24">
        <v>278.10000000000002</v>
      </c>
      <c r="AO79" s="21">
        <v>299</v>
      </c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>
        <v>192.5</v>
      </c>
      <c r="BC79" s="34">
        <v>103.13</v>
      </c>
      <c r="BD79" s="35">
        <v>3</v>
      </c>
    </row>
    <row r="80" spans="1:56" x14ac:dyDescent="0.2">
      <c r="A80" s="3">
        <v>77</v>
      </c>
      <c r="B80" s="4">
        <v>192.36</v>
      </c>
      <c r="C80" s="12"/>
      <c r="D80" s="4">
        <v>70.41</v>
      </c>
      <c r="E80" s="29">
        <v>9.5350000000000001</v>
      </c>
      <c r="F80" s="29">
        <v>8.7639999999999993</v>
      </c>
      <c r="G80" s="29">
        <v>5.516</v>
      </c>
      <c r="H80" s="29">
        <v>2.3050000000000002</v>
      </c>
      <c r="I80" s="29">
        <v>0.68899999999999995</v>
      </c>
      <c r="J80" s="29">
        <v>0.80200000000000005</v>
      </c>
      <c r="K80" s="29">
        <v>0.97599999999999998</v>
      </c>
      <c r="L80" s="29">
        <v>0.65400000000000003</v>
      </c>
      <c r="M80" s="29">
        <v>10.7</v>
      </c>
      <c r="N80" s="29">
        <v>1.4179999999999999</v>
      </c>
      <c r="O80" s="29">
        <v>0.74099999999999999</v>
      </c>
      <c r="P80" s="16">
        <v>21.7</v>
      </c>
      <c r="Q80" s="16">
        <v>35.299999999999997</v>
      </c>
      <c r="R80" s="16">
        <v>59.3</v>
      </c>
      <c r="S80" s="16">
        <v>119.6</v>
      </c>
      <c r="T80" s="16">
        <v>4.8099999999999996</v>
      </c>
      <c r="U80" s="16">
        <v>78.48</v>
      </c>
      <c r="V80" s="16">
        <v>36.94</v>
      </c>
      <c r="W80" s="16">
        <v>111.59</v>
      </c>
      <c r="X80" s="16">
        <v>51.16</v>
      </c>
      <c r="Y80" s="16">
        <v>16.100000000000001</v>
      </c>
      <c r="Z80" s="16">
        <v>22.32</v>
      </c>
      <c r="AA80" s="16">
        <v>29.73</v>
      </c>
      <c r="AB80" s="16">
        <v>61.57</v>
      </c>
      <c r="AC80" s="16">
        <v>9.69</v>
      </c>
      <c r="AD80" s="20">
        <v>285</v>
      </c>
      <c r="AE80" s="21">
        <v>306.39999999999998</v>
      </c>
      <c r="AF80" s="24"/>
      <c r="AG80" s="24"/>
      <c r="AH80" s="24"/>
      <c r="AI80" s="24"/>
      <c r="AJ80" s="24"/>
      <c r="AK80" s="24"/>
      <c r="AL80" s="24"/>
      <c r="AM80" s="24"/>
      <c r="AN80" s="24">
        <v>278.10000000000002</v>
      </c>
      <c r="AO80" s="21">
        <v>299</v>
      </c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>
        <v>195.93</v>
      </c>
      <c r="BC80" s="34">
        <v>101.61</v>
      </c>
      <c r="BD80" s="35">
        <v>3</v>
      </c>
    </row>
    <row r="81" spans="1:56" x14ac:dyDescent="0.2">
      <c r="A81" s="3">
        <v>78</v>
      </c>
      <c r="B81" s="4">
        <v>206.37</v>
      </c>
      <c r="C81" s="12"/>
      <c r="D81" s="4">
        <v>75.400000000000006</v>
      </c>
      <c r="E81" s="29">
        <v>10.273999999999999</v>
      </c>
      <c r="F81" s="29">
        <v>9.4450000000000003</v>
      </c>
      <c r="G81" s="29">
        <v>5.95</v>
      </c>
      <c r="H81" s="29">
        <v>2.488</v>
      </c>
      <c r="I81" s="29">
        <v>0.74299999999999999</v>
      </c>
      <c r="J81" s="29">
        <v>0.86899999999999999</v>
      </c>
      <c r="K81" s="29">
        <v>1.0580000000000001</v>
      </c>
      <c r="L81" s="29">
        <v>0.70799999999999996</v>
      </c>
      <c r="M81" s="29">
        <v>11.819000000000001</v>
      </c>
      <c r="N81" s="29">
        <v>1.452</v>
      </c>
      <c r="O81" s="29">
        <v>0.754</v>
      </c>
      <c r="P81" s="16">
        <v>21.7</v>
      </c>
      <c r="Q81" s="16">
        <v>35.299999999999997</v>
      </c>
      <c r="R81" s="16">
        <v>59.3</v>
      </c>
      <c r="S81" s="16">
        <v>119.6</v>
      </c>
      <c r="T81" s="16">
        <v>4.8099999999999996</v>
      </c>
      <c r="U81" s="16">
        <v>81.37</v>
      </c>
      <c r="V81" s="16">
        <v>38.14</v>
      </c>
      <c r="W81" s="16">
        <v>115.67</v>
      </c>
      <c r="X81" s="16">
        <v>52.73</v>
      </c>
      <c r="Y81" s="16">
        <v>16.100000000000001</v>
      </c>
      <c r="Z81" s="16">
        <v>22.32</v>
      </c>
      <c r="AA81" s="16">
        <v>29.73</v>
      </c>
      <c r="AB81" s="16">
        <v>61.57</v>
      </c>
      <c r="AC81" s="16">
        <v>9.69</v>
      </c>
      <c r="AD81" s="20">
        <v>285</v>
      </c>
      <c r="AE81" s="21">
        <v>306.39999999999998</v>
      </c>
      <c r="AF81" s="24"/>
      <c r="AG81" s="24"/>
      <c r="AH81" s="24"/>
      <c r="AI81" s="24"/>
      <c r="AJ81" s="24"/>
      <c r="AK81" s="24"/>
      <c r="AL81" s="24"/>
      <c r="AM81" s="24"/>
      <c r="AN81" s="24">
        <v>278.10000000000002</v>
      </c>
      <c r="AO81" s="21">
        <v>299</v>
      </c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>
        <v>199.29</v>
      </c>
      <c r="BC81" s="34">
        <v>100.08</v>
      </c>
      <c r="BD81" s="35">
        <v>3</v>
      </c>
    </row>
    <row r="82" spans="1:56" x14ac:dyDescent="0.2">
      <c r="A82" s="3">
        <v>79</v>
      </c>
      <c r="B82" s="4">
        <v>221.59</v>
      </c>
      <c r="C82" s="12"/>
      <c r="D82" s="4">
        <v>80.84</v>
      </c>
      <c r="E82" s="29">
        <v>11.087</v>
      </c>
      <c r="F82" s="29">
        <v>10.194000000000001</v>
      </c>
      <c r="G82" s="29">
        <v>6.4279999999999999</v>
      </c>
      <c r="H82" s="29">
        <v>2.6890000000000001</v>
      </c>
      <c r="I82" s="29">
        <v>0.80300000000000005</v>
      </c>
      <c r="J82" s="29">
        <v>0.94399999999999995</v>
      </c>
      <c r="K82" s="29">
        <v>1.149</v>
      </c>
      <c r="L82" s="29">
        <v>0.76800000000000002</v>
      </c>
      <c r="M82" s="29">
        <v>13.093999999999999</v>
      </c>
      <c r="N82" s="29">
        <v>1.452</v>
      </c>
      <c r="O82" s="29">
        <v>0.754</v>
      </c>
      <c r="P82" s="16">
        <v>21.7</v>
      </c>
      <c r="Q82" s="16">
        <v>35.299999999999997</v>
      </c>
      <c r="R82" s="16">
        <v>59.3</v>
      </c>
      <c r="S82" s="16">
        <v>119.6</v>
      </c>
      <c r="T82" s="16">
        <v>4.8099999999999996</v>
      </c>
      <c r="U82" s="16">
        <v>83.57</v>
      </c>
      <c r="V82" s="16">
        <v>39.270000000000003</v>
      </c>
      <c r="W82" s="16">
        <v>118.52</v>
      </c>
      <c r="X82" s="16">
        <v>54.19</v>
      </c>
      <c r="Y82" s="16">
        <v>16.100000000000001</v>
      </c>
      <c r="Z82" s="16">
        <v>22.32</v>
      </c>
      <c r="AA82" s="16">
        <v>29.73</v>
      </c>
      <c r="AB82" s="16">
        <v>61.57</v>
      </c>
      <c r="AC82" s="16">
        <v>9.69</v>
      </c>
      <c r="AD82" s="20">
        <v>285</v>
      </c>
      <c r="AE82" s="21">
        <v>306.39999999999998</v>
      </c>
      <c r="AF82" s="24"/>
      <c r="AG82" s="24"/>
      <c r="AH82" s="24"/>
      <c r="AI82" s="24"/>
      <c r="AJ82" s="24"/>
      <c r="AK82" s="24"/>
      <c r="AL82" s="24"/>
      <c r="AM82" s="24"/>
      <c r="AN82" s="24">
        <v>278.10000000000002</v>
      </c>
      <c r="AO82" s="21">
        <v>299</v>
      </c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>
        <v>202.57</v>
      </c>
      <c r="BC82" s="34">
        <v>97</v>
      </c>
      <c r="BD82" s="35">
        <v>3</v>
      </c>
    </row>
    <row r="83" spans="1:56" x14ac:dyDescent="0.2">
      <c r="A83" s="3">
        <v>80</v>
      </c>
      <c r="B83" s="4">
        <v>238.11</v>
      </c>
      <c r="C83" s="12"/>
      <c r="D83" s="4">
        <v>86.78</v>
      </c>
      <c r="E83" s="29">
        <v>11.977</v>
      </c>
      <c r="F83" s="29">
        <v>11.016</v>
      </c>
      <c r="G83" s="29">
        <v>6.9539999999999997</v>
      </c>
      <c r="H83" s="29">
        <v>2.9119999999999999</v>
      </c>
      <c r="I83" s="29">
        <v>0.87</v>
      </c>
      <c r="J83" s="29">
        <v>1.028</v>
      </c>
      <c r="K83" s="29">
        <v>1.25</v>
      </c>
      <c r="L83" s="29">
        <v>0.83399999999999996</v>
      </c>
      <c r="M83" s="29">
        <v>14.55</v>
      </c>
      <c r="N83" s="29">
        <v>1.486</v>
      </c>
      <c r="O83" s="29">
        <v>0.76700000000000002</v>
      </c>
      <c r="P83" s="16">
        <v>21.7</v>
      </c>
      <c r="Q83" s="16">
        <v>35.299999999999997</v>
      </c>
      <c r="R83" s="16">
        <v>59.3</v>
      </c>
      <c r="S83" s="16">
        <v>119.6</v>
      </c>
      <c r="T83" s="16">
        <v>4.8099999999999996</v>
      </c>
      <c r="U83" s="16">
        <v>85.76</v>
      </c>
      <c r="V83" s="16">
        <v>40.39</v>
      </c>
      <c r="W83" s="16">
        <v>121.36</v>
      </c>
      <c r="X83" s="16">
        <v>55.63</v>
      </c>
      <c r="Y83" s="16">
        <v>16.100000000000001</v>
      </c>
      <c r="Z83" s="16">
        <v>22.32</v>
      </c>
      <c r="AA83" s="16">
        <v>29.73</v>
      </c>
      <c r="AB83" s="16">
        <v>61.57</v>
      </c>
      <c r="AC83" s="16">
        <v>9.69</v>
      </c>
      <c r="AD83" s="20">
        <v>285</v>
      </c>
      <c r="AE83" s="21">
        <v>306.39999999999998</v>
      </c>
      <c r="AF83" s="24"/>
      <c r="AG83" s="24"/>
      <c r="AH83" s="24"/>
      <c r="AI83" s="24"/>
      <c r="AJ83" s="24"/>
      <c r="AK83" s="24"/>
      <c r="AL83" s="24"/>
      <c r="AM83" s="24"/>
      <c r="AN83" s="24">
        <v>278.10000000000002</v>
      </c>
      <c r="AO83" s="21">
        <v>299</v>
      </c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>
        <v>205.88</v>
      </c>
      <c r="BC83" s="34">
        <v>93.93</v>
      </c>
      <c r="BD83" s="35">
        <v>3</v>
      </c>
    </row>
    <row r="84" spans="1:56" x14ac:dyDescent="0.2">
      <c r="A84" s="3">
        <v>81</v>
      </c>
      <c r="B84" s="4">
        <v>256.07</v>
      </c>
      <c r="C84" s="12"/>
      <c r="D84" s="4">
        <v>93.25</v>
      </c>
      <c r="E84" s="29">
        <v>12.954000000000001</v>
      </c>
      <c r="F84" s="29">
        <v>11.917</v>
      </c>
      <c r="G84" s="29">
        <v>7.5350000000000001</v>
      </c>
      <c r="H84" s="29">
        <v>3.1589999999999998</v>
      </c>
      <c r="I84" s="29">
        <v>0.94299999999999995</v>
      </c>
      <c r="J84" s="29">
        <v>1.121</v>
      </c>
      <c r="K84" s="29">
        <v>1.363</v>
      </c>
      <c r="L84" s="29">
        <v>0.90700000000000003</v>
      </c>
      <c r="M84" s="29">
        <v>16.216000000000001</v>
      </c>
      <c r="N84" s="29">
        <v>1.52</v>
      </c>
      <c r="O84" s="29">
        <v>0.77900000000000003</v>
      </c>
      <c r="P84" s="16">
        <v>21.7</v>
      </c>
      <c r="Q84" s="16">
        <v>35.299999999999997</v>
      </c>
      <c r="R84" s="16">
        <v>59.3</v>
      </c>
      <c r="S84" s="16">
        <v>119.6</v>
      </c>
      <c r="T84" s="16">
        <v>4.8099999999999996</v>
      </c>
      <c r="U84" s="16">
        <v>87.96</v>
      </c>
      <c r="V84" s="16">
        <v>41.49</v>
      </c>
      <c r="W84" s="16">
        <v>124.21</v>
      </c>
      <c r="X84" s="16">
        <v>57.04</v>
      </c>
      <c r="Y84" s="16">
        <v>16.100000000000001</v>
      </c>
      <c r="Z84" s="16">
        <v>22.32</v>
      </c>
      <c r="AA84" s="16">
        <v>29.73</v>
      </c>
      <c r="AB84" s="16">
        <v>61.57</v>
      </c>
      <c r="AC84" s="16">
        <v>9.69</v>
      </c>
      <c r="AD84" s="20">
        <v>285</v>
      </c>
      <c r="AE84" s="21">
        <v>306.39999999999998</v>
      </c>
      <c r="AF84" s="24"/>
      <c r="AG84" s="24"/>
      <c r="AH84" s="24"/>
      <c r="AI84" s="24"/>
      <c r="AJ84" s="24"/>
      <c r="AK84" s="24"/>
      <c r="AL84" s="24"/>
      <c r="AM84" s="24"/>
      <c r="AN84" s="24">
        <v>278.10000000000002</v>
      </c>
      <c r="AO84" s="21">
        <v>299</v>
      </c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>
        <v>209.22</v>
      </c>
      <c r="BC84" s="34">
        <v>90.86</v>
      </c>
      <c r="BD84" s="35">
        <v>3</v>
      </c>
    </row>
    <row r="85" spans="1:56" x14ac:dyDescent="0.2">
      <c r="A85" s="3">
        <v>82</v>
      </c>
      <c r="B85" s="4">
        <v>275.58999999999997</v>
      </c>
      <c r="C85" s="12"/>
      <c r="D85" s="4">
        <v>100.31</v>
      </c>
      <c r="E85" s="29">
        <v>14.026</v>
      </c>
      <c r="F85" s="29">
        <v>12.907999999999999</v>
      </c>
      <c r="G85" s="29">
        <v>8.1769999999999996</v>
      </c>
      <c r="H85" s="29">
        <v>3.4329999999999998</v>
      </c>
      <c r="I85" s="29">
        <v>1.0249999999999999</v>
      </c>
      <c r="J85" s="29">
        <v>1.224</v>
      </c>
      <c r="K85" s="29">
        <v>1.49</v>
      </c>
      <c r="L85" s="29">
        <v>0.98899999999999999</v>
      </c>
      <c r="M85" s="29">
        <v>18.13</v>
      </c>
      <c r="N85" s="29">
        <v>1.554</v>
      </c>
      <c r="O85" s="29">
        <v>0.79100000000000004</v>
      </c>
      <c r="P85" s="16">
        <v>21.7</v>
      </c>
      <c r="Q85" s="16">
        <v>35.299999999999997</v>
      </c>
      <c r="R85" s="16">
        <v>59.3</v>
      </c>
      <c r="S85" s="16">
        <v>119.6</v>
      </c>
      <c r="T85" s="16">
        <v>4.8099999999999996</v>
      </c>
      <c r="U85" s="16">
        <v>90.15</v>
      </c>
      <c r="V85" s="16">
        <v>42.56</v>
      </c>
      <c r="W85" s="16">
        <v>127.05</v>
      </c>
      <c r="X85" s="16">
        <v>58.4</v>
      </c>
      <c r="Y85" s="16">
        <v>16.100000000000001</v>
      </c>
      <c r="Z85" s="16">
        <v>22.32</v>
      </c>
      <c r="AA85" s="16">
        <v>29.73</v>
      </c>
      <c r="AB85" s="16">
        <v>61.57</v>
      </c>
      <c r="AC85" s="16">
        <v>9.69</v>
      </c>
      <c r="AD85" s="20">
        <v>285</v>
      </c>
      <c r="AE85" s="21">
        <v>306.39999999999998</v>
      </c>
      <c r="AF85" s="24"/>
      <c r="AG85" s="24"/>
      <c r="AH85" s="24"/>
      <c r="AI85" s="24"/>
      <c r="AJ85" s="24"/>
      <c r="AK85" s="24"/>
      <c r="AL85" s="24"/>
      <c r="AM85" s="24"/>
      <c r="AN85" s="24">
        <v>278.10000000000002</v>
      </c>
      <c r="AO85" s="21">
        <v>299</v>
      </c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>
        <v>212.58</v>
      </c>
      <c r="BC85" s="34">
        <v>87.78</v>
      </c>
      <c r="BD85" s="35">
        <v>3</v>
      </c>
    </row>
    <row r="86" spans="1:56" x14ac:dyDescent="0.2">
      <c r="A86" s="3">
        <v>83</v>
      </c>
      <c r="B86" s="4">
        <v>296.83</v>
      </c>
      <c r="C86" s="12"/>
      <c r="D86" s="4">
        <v>108.02</v>
      </c>
      <c r="E86" s="29">
        <v>15.202</v>
      </c>
      <c r="F86" s="29">
        <v>13.997999999999999</v>
      </c>
      <c r="G86" s="29">
        <v>8.8889999999999993</v>
      </c>
      <c r="H86" s="29">
        <v>3.7389999999999999</v>
      </c>
      <c r="I86" s="29">
        <v>1.1160000000000001</v>
      </c>
      <c r="J86" s="29">
        <v>1.34</v>
      </c>
      <c r="K86" s="29">
        <v>1.633</v>
      </c>
      <c r="L86" s="29">
        <v>1.0820000000000001</v>
      </c>
      <c r="M86" s="29">
        <v>20.332000000000001</v>
      </c>
      <c r="N86" s="29">
        <v>1.5880000000000001</v>
      </c>
      <c r="O86" s="29">
        <v>0.80200000000000005</v>
      </c>
      <c r="P86" s="16">
        <v>21.7</v>
      </c>
      <c r="Q86" s="16">
        <v>35.299999999999997</v>
      </c>
      <c r="R86" s="16">
        <v>59.3</v>
      </c>
      <c r="S86" s="16">
        <v>119.6</v>
      </c>
      <c r="T86" s="16">
        <v>4.8099999999999996</v>
      </c>
      <c r="U86" s="16">
        <v>92.35</v>
      </c>
      <c r="V86" s="16">
        <v>43.58</v>
      </c>
      <c r="W86" s="16">
        <v>129.9</v>
      </c>
      <c r="X86" s="16">
        <v>59.7</v>
      </c>
      <c r="Y86" s="16">
        <v>16.100000000000001</v>
      </c>
      <c r="Z86" s="16">
        <v>22.32</v>
      </c>
      <c r="AA86" s="16">
        <v>29.73</v>
      </c>
      <c r="AB86" s="16">
        <v>61.57</v>
      </c>
      <c r="AC86" s="16">
        <v>9.69</v>
      </c>
      <c r="AD86" s="20">
        <v>285</v>
      </c>
      <c r="AE86" s="21">
        <v>306.39999999999998</v>
      </c>
      <c r="AF86" s="24"/>
      <c r="AG86" s="24"/>
      <c r="AH86" s="24"/>
      <c r="AI86" s="24"/>
      <c r="AJ86" s="24"/>
      <c r="AK86" s="24"/>
      <c r="AL86" s="24"/>
      <c r="AM86" s="24"/>
      <c r="AN86" s="24">
        <v>278.10000000000002</v>
      </c>
      <c r="AO86" s="21">
        <v>299</v>
      </c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>
        <v>215.95</v>
      </c>
      <c r="BC86" s="34">
        <v>84.71</v>
      </c>
      <c r="BD86" s="35">
        <v>3</v>
      </c>
    </row>
    <row r="87" spans="1:56" x14ac:dyDescent="0.2">
      <c r="A87" s="3">
        <v>84</v>
      </c>
      <c r="B87" s="4">
        <v>319.94</v>
      </c>
      <c r="C87" s="12"/>
      <c r="D87" s="4">
        <v>116.41</v>
      </c>
      <c r="E87" s="29">
        <v>16.492000000000001</v>
      </c>
      <c r="F87" s="29">
        <v>15.195</v>
      </c>
      <c r="G87" s="29">
        <v>9.6769999999999996</v>
      </c>
      <c r="H87" s="29">
        <v>4.0819999999999999</v>
      </c>
      <c r="I87" s="29">
        <v>1.2190000000000001</v>
      </c>
      <c r="J87" s="29">
        <v>1.4670000000000001</v>
      </c>
      <c r="K87" s="29">
        <v>1.7929999999999999</v>
      </c>
      <c r="L87" s="29">
        <v>1.1859999999999999</v>
      </c>
      <c r="M87" s="29">
        <v>22.870999999999999</v>
      </c>
      <c r="N87" s="29">
        <v>1.6220000000000001</v>
      </c>
      <c r="O87" s="29">
        <v>0.81299999999999994</v>
      </c>
      <c r="P87" s="16">
        <v>21.7</v>
      </c>
      <c r="Q87" s="16">
        <v>35.299999999999997</v>
      </c>
      <c r="R87" s="16">
        <v>59.3</v>
      </c>
      <c r="S87" s="16">
        <v>119.6</v>
      </c>
      <c r="T87" s="16">
        <v>4.8099999999999996</v>
      </c>
      <c r="U87" s="16">
        <v>93.8</v>
      </c>
      <c r="V87" s="16">
        <v>44.53</v>
      </c>
      <c r="W87" s="16">
        <v>131.72999999999999</v>
      </c>
      <c r="X87" s="16">
        <v>60.9</v>
      </c>
      <c r="Y87" s="16">
        <v>16.100000000000001</v>
      </c>
      <c r="Z87" s="16">
        <v>22.32</v>
      </c>
      <c r="AA87" s="16">
        <v>29.73</v>
      </c>
      <c r="AB87" s="16">
        <v>61.57</v>
      </c>
      <c r="AC87" s="16">
        <v>9.69</v>
      </c>
      <c r="AD87" s="20">
        <v>285</v>
      </c>
      <c r="AE87" s="21">
        <v>306.39999999999998</v>
      </c>
      <c r="AF87" s="24"/>
      <c r="AG87" s="24"/>
      <c r="AH87" s="24"/>
      <c r="AI87" s="24"/>
      <c r="AJ87" s="24"/>
      <c r="AK87" s="24"/>
      <c r="AL87" s="24"/>
      <c r="AM87" s="24"/>
      <c r="AN87" s="24">
        <v>278.10000000000002</v>
      </c>
      <c r="AO87" s="21">
        <v>299</v>
      </c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>
        <v>219.3</v>
      </c>
      <c r="BC87" s="34">
        <v>81.400000000000006</v>
      </c>
      <c r="BD87" s="35">
        <v>3</v>
      </c>
    </row>
    <row r="88" spans="1:56" x14ac:dyDescent="0.2">
      <c r="A88" s="3">
        <v>85</v>
      </c>
      <c r="B88" s="4">
        <v>345.08</v>
      </c>
      <c r="C88" s="12"/>
      <c r="D88" s="4">
        <v>125.56</v>
      </c>
      <c r="E88" s="29">
        <v>17.902999999999999</v>
      </c>
      <c r="F88" s="29">
        <v>16.507999999999999</v>
      </c>
      <c r="G88" s="29">
        <v>10.554</v>
      </c>
      <c r="H88" s="29">
        <v>4.468</v>
      </c>
      <c r="I88" s="29">
        <v>1.3360000000000001</v>
      </c>
      <c r="J88" s="29">
        <v>1.607</v>
      </c>
      <c r="K88" s="29">
        <v>1.9710000000000001</v>
      </c>
      <c r="L88" s="29">
        <v>1.304</v>
      </c>
      <c r="M88" s="29">
        <v>25.798999999999999</v>
      </c>
      <c r="N88" s="29">
        <v>1.6559999999999999</v>
      </c>
      <c r="O88" s="29">
        <v>0.82299999999999995</v>
      </c>
      <c r="P88" s="16">
        <v>21.7</v>
      </c>
      <c r="Q88" s="16">
        <v>35.299999999999997</v>
      </c>
      <c r="R88" s="16">
        <v>59.3</v>
      </c>
      <c r="S88" s="16">
        <v>119.6</v>
      </c>
      <c r="T88" s="16">
        <v>4.8099999999999996</v>
      </c>
      <c r="U88" s="16">
        <v>95.26</v>
      </c>
      <c r="V88" s="16">
        <v>45.5</v>
      </c>
      <c r="W88" s="16">
        <v>133.56</v>
      </c>
      <c r="X88" s="16">
        <v>62.12</v>
      </c>
      <c r="Y88" s="16">
        <v>16.100000000000001</v>
      </c>
      <c r="Z88" s="16">
        <v>22.32</v>
      </c>
      <c r="AA88" s="16">
        <v>29.73</v>
      </c>
      <c r="AB88" s="16">
        <v>61.57</v>
      </c>
      <c r="AC88" s="16">
        <v>9.69</v>
      </c>
      <c r="AD88" s="20">
        <v>285</v>
      </c>
      <c r="AE88" s="21">
        <v>306.39999999999998</v>
      </c>
      <c r="AF88" s="24"/>
      <c r="AG88" s="24"/>
      <c r="AH88" s="24"/>
      <c r="AI88" s="24"/>
      <c r="AJ88" s="24"/>
      <c r="AK88" s="24"/>
      <c r="AL88" s="24"/>
      <c r="AM88" s="24"/>
      <c r="AN88" s="24">
        <v>278.10000000000002</v>
      </c>
      <c r="AO88" s="21">
        <v>299</v>
      </c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>
        <v>222.76</v>
      </c>
      <c r="BC88" s="34">
        <v>78.180000000000007</v>
      </c>
      <c r="BD88" s="35">
        <v>3</v>
      </c>
    </row>
    <row r="89" spans="1:56" x14ac:dyDescent="0.2">
      <c r="A89" s="3">
        <v>86</v>
      </c>
      <c r="B89" s="4">
        <v>372.39</v>
      </c>
      <c r="C89" s="12"/>
      <c r="D89" s="4">
        <v>135.47</v>
      </c>
      <c r="E89" s="29">
        <v>19.428999999999998</v>
      </c>
      <c r="F89" s="29">
        <v>17.931999999999999</v>
      </c>
      <c r="G89" s="29">
        <v>11.52</v>
      </c>
      <c r="H89" s="29">
        <v>4.9029999999999996</v>
      </c>
      <c r="I89" s="29">
        <v>1.4690000000000001</v>
      </c>
      <c r="J89" s="29">
        <v>1.758</v>
      </c>
      <c r="K89" s="29">
        <v>2.1680000000000001</v>
      </c>
      <c r="L89" s="29">
        <v>1.4370000000000001</v>
      </c>
      <c r="M89" s="29">
        <v>29.17</v>
      </c>
      <c r="N89" s="29">
        <v>1.6890000000000001</v>
      </c>
      <c r="O89" s="29">
        <v>0.83199999999999996</v>
      </c>
      <c r="P89" s="16">
        <v>21.7</v>
      </c>
      <c r="Q89" s="16">
        <v>35.299999999999997</v>
      </c>
      <c r="R89" s="16">
        <v>59.3</v>
      </c>
      <c r="S89" s="16">
        <v>119.6</v>
      </c>
      <c r="T89" s="16">
        <v>4.8099999999999996</v>
      </c>
      <c r="U89" s="16">
        <v>96.72</v>
      </c>
      <c r="V89" s="16">
        <v>46.46</v>
      </c>
      <c r="W89" s="16">
        <v>135.38999999999999</v>
      </c>
      <c r="X89" s="16">
        <v>63.34</v>
      </c>
      <c r="Y89" s="16">
        <v>16.100000000000001</v>
      </c>
      <c r="Z89" s="16">
        <v>22.32</v>
      </c>
      <c r="AA89" s="16">
        <v>29.73</v>
      </c>
      <c r="AB89" s="16">
        <v>61.57</v>
      </c>
      <c r="AC89" s="16">
        <v>9.69</v>
      </c>
      <c r="AD89" s="20">
        <v>285</v>
      </c>
      <c r="AE89" s="21">
        <v>306.39999999999998</v>
      </c>
      <c r="AF89" s="24"/>
      <c r="AG89" s="24"/>
      <c r="AH89" s="24"/>
      <c r="AI89" s="24"/>
      <c r="AJ89" s="24"/>
      <c r="AK89" s="24"/>
      <c r="AL89" s="24"/>
      <c r="AM89" s="24"/>
      <c r="AN89" s="24">
        <v>278.10000000000002</v>
      </c>
      <c r="AO89" s="21">
        <v>299</v>
      </c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>
        <v>226.32</v>
      </c>
      <c r="BC89" s="34">
        <v>75.05</v>
      </c>
      <c r="BD89" s="35">
        <v>3</v>
      </c>
    </row>
    <row r="90" spans="1:56" x14ac:dyDescent="0.2">
      <c r="A90" s="3">
        <v>87</v>
      </c>
      <c r="B90" s="4">
        <v>402.06</v>
      </c>
      <c r="C90" s="12"/>
      <c r="D90" s="4">
        <v>146.18</v>
      </c>
      <c r="E90" s="29">
        <v>21.07</v>
      </c>
      <c r="F90" s="29">
        <v>19.468</v>
      </c>
      <c r="G90" s="29">
        <v>12.576000000000001</v>
      </c>
      <c r="H90" s="29">
        <v>5.3869999999999996</v>
      </c>
      <c r="I90" s="29">
        <v>1.619</v>
      </c>
      <c r="J90" s="29">
        <v>1.9219999999999999</v>
      </c>
      <c r="K90" s="29">
        <v>2.3849999999999998</v>
      </c>
      <c r="L90" s="29">
        <v>1.587</v>
      </c>
      <c r="M90" s="29">
        <v>33.036999999999999</v>
      </c>
      <c r="N90" s="29">
        <v>1.7230000000000001</v>
      </c>
      <c r="O90" s="29">
        <v>0.84</v>
      </c>
      <c r="P90" s="16">
        <v>21.7</v>
      </c>
      <c r="Q90" s="16">
        <v>35.299999999999997</v>
      </c>
      <c r="R90" s="16">
        <v>59.3</v>
      </c>
      <c r="S90" s="16">
        <v>119.6</v>
      </c>
      <c r="T90" s="16">
        <v>4.8099999999999996</v>
      </c>
      <c r="U90" s="16">
        <v>98.17</v>
      </c>
      <c r="V90" s="16">
        <v>47.42</v>
      </c>
      <c r="W90" s="16">
        <v>137.22</v>
      </c>
      <c r="X90" s="16">
        <v>64.540000000000006</v>
      </c>
      <c r="Y90" s="16">
        <v>16.100000000000001</v>
      </c>
      <c r="Z90" s="16">
        <v>22.32</v>
      </c>
      <c r="AA90" s="16">
        <v>29.73</v>
      </c>
      <c r="AB90" s="16">
        <v>61.57</v>
      </c>
      <c r="AC90" s="16">
        <v>9.69</v>
      </c>
      <c r="AD90" s="20">
        <v>285</v>
      </c>
      <c r="AE90" s="21">
        <v>306.39999999999998</v>
      </c>
      <c r="AF90" s="24"/>
      <c r="AG90" s="24"/>
      <c r="AH90" s="24"/>
      <c r="AI90" s="24"/>
      <c r="AJ90" s="24"/>
      <c r="AK90" s="24"/>
      <c r="AL90" s="24"/>
      <c r="AM90" s="24"/>
      <c r="AN90" s="24">
        <v>278.10000000000002</v>
      </c>
      <c r="AO90" s="21">
        <v>299</v>
      </c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>
        <v>229.98</v>
      </c>
      <c r="BC90" s="34">
        <v>72</v>
      </c>
      <c r="BD90" s="35">
        <v>3</v>
      </c>
    </row>
    <row r="91" spans="1:56" x14ac:dyDescent="0.2">
      <c r="A91" s="3">
        <v>88</v>
      </c>
      <c r="B91" s="4">
        <v>434.19</v>
      </c>
      <c r="C91" s="12"/>
      <c r="D91" s="4">
        <v>157.69</v>
      </c>
      <c r="E91" s="29">
        <v>22.827999999999999</v>
      </c>
      <c r="F91" s="29">
        <v>21.117999999999999</v>
      </c>
      <c r="G91" s="29">
        <v>13.728</v>
      </c>
      <c r="H91" s="29">
        <v>5.9240000000000004</v>
      </c>
      <c r="I91" s="29">
        <v>1.7869999999999999</v>
      </c>
      <c r="J91" s="29">
        <v>2.0990000000000002</v>
      </c>
      <c r="K91" s="29">
        <v>2.6219999999999999</v>
      </c>
      <c r="L91" s="29">
        <v>1.7529999999999999</v>
      </c>
      <c r="M91" s="29">
        <v>37.444000000000003</v>
      </c>
      <c r="N91" s="29">
        <v>1.7569999999999999</v>
      </c>
      <c r="O91" s="29">
        <v>0.84699999999999998</v>
      </c>
      <c r="P91" s="16">
        <v>21.7</v>
      </c>
      <c r="Q91" s="16">
        <v>35.299999999999997</v>
      </c>
      <c r="R91" s="16">
        <v>59.3</v>
      </c>
      <c r="S91" s="16">
        <v>119.6</v>
      </c>
      <c r="T91" s="16">
        <v>4.8099999999999996</v>
      </c>
      <c r="U91" s="16">
        <v>99.63</v>
      </c>
      <c r="V91" s="16">
        <v>48.35</v>
      </c>
      <c r="W91" s="16">
        <v>139.05000000000001</v>
      </c>
      <c r="X91" s="16">
        <v>65.709999999999994</v>
      </c>
      <c r="Y91" s="16">
        <v>16.100000000000001</v>
      </c>
      <c r="Z91" s="16">
        <v>22.32</v>
      </c>
      <c r="AA91" s="16">
        <v>29.73</v>
      </c>
      <c r="AB91" s="16">
        <v>61.57</v>
      </c>
      <c r="AC91" s="16">
        <v>9.69</v>
      </c>
      <c r="AD91" s="20">
        <v>285</v>
      </c>
      <c r="AE91" s="21">
        <v>306.39999999999998</v>
      </c>
      <c r="AF91" s="24"/>
      <c r="AG91" s="24"/>
      <c r="AH91" s="24"/>
      <c r="AI91" s="24"/>
      <c r="AJ91" s="24"/>
      <c r="AK91" s="24"/>
      <c r="AL91" s="24"/>
      <c r="AM91" s="24"/>
      <c r="AN91" s="24">
        <v>278.10000000000002</v>
      </c>
      <c r="AO91" s="21">
        <v>299</v>
      </c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>
        <v>233.72</v>
      </c>
      <c r="BC91" s="34">
        <v>69.040000000000006</v>
      </c>
      <c r="BD91" s="35">
        <v>3</v>
      </c>
    </row>
    <row r="92" spans="1:56" x14ac:dyDescent="0.2">
      <c r="A92" s="3">
        <v>89</v>
      </c>
      <c r="B92" s="4">
        <v>468.81</v>
      </c>
      <c r="C92" s="12"/>
      <c r="D92" s="4">
        <v>169.96</v>
      </c>
      <c r="E92" s="29">
        <v>24.687999999999999</v>
      </c>
      <c r="F92" s="29">
        <v>22.870999999999999</v>
      </c>
      <c r="G92" s="29">
        <v>14.977</v>
      </c>
      <c r="H92" s="29">
        <v>6.5179999999999998</v>
      </c>
      <c r="I92" s="29">
        <v>1.9750000000000001</v>
      </c>
      <c r="J92" s="29">
        <v>2.2879999999999998</v>
      </c>
      <c r="K92" s="29">
        <v>2.8820000000000001</v>
      </c>
      <c r="L92" s="29">
        <v>1.9379999999999999</v>
      </c>
      <c r="M92" s="29">
        <v>42.417000000000002</v>
      </c>
      <c r="N92" s="29">
        <v>1.79</v>
      </c>
      <c r="O92" s="29">
        <v>0.85199999999999998</v>
      </c>
      <c r="P92" s="16">
        <v>21.7</v>
      </c>
      <c r="Q92" s="16">
        <v>35.299999999999997</v>
      </c>
      <c r="R92" s="16">
        <v>59.3</v>
      </c>
      <c r="S92" s="16">
        <v>119.6</v>
      </c>
      <c r="T92" s="16">
        <v>4.8099999999999996</v>
      </c>
      <c r="U92" s="16">
        <v>100.52</v>
      </c>
      <c r="V92" s="16">
        <v>49.24</v>
      </c>
      <c r="W92" s="16">
        <v>140.11000000000001</v>
      </c>
      <c r="X92" s="16">
        <v>66.819999999999993</v>
      </c>
      <c r="Y92" s="16">
        <v>16.100000000000001</v>
      </c>
      <c r="Z92" s="16">
        <v>22.32</v>
      </c>
      <c r="AA92" s="16">
        <v>29.73</v>
      </c>
      <c r="AB92" s="16">
        <v>61.57</v>
      </c>
      <c r="AC92" s="16">
        <v>9.69</v>
      </c>
      <c r="AD92" s="20">
        <v>285</v>
      </c>
      <c r="AE92" s="21">
        <v>306.39999999999998</v>
      </c>
      <c r="AF92" s="24"/>
      <c r="AG92" s="24"/>
      <c r="AH92" s="24"/>
      <c r="AI92" s="24"/>
      <c r="AJ92" s="24"/>
      <c r="AK92" s="24"/>
      <c r="AL92" s="24"/>
      <c r="AM92" s="24"/>
      <c r="AN92" s="24">
        <v>278.10000000000002</v>
      </c>
      <c r="AO92" s="21">
        <v>299</v>
      </c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>
        <v>237.5</v>
      </c>
      <c r="BC92" s="34">
        <v>66.17</v>
      </c>
      <c r="BD92" s="35">
        <v>3</v>
      </c>
    </row>
    <row r="93" spans="1:56" x14ac:dyDescent="0.2">
      <c r="A93" s="3">
        <v>90</v>
      </c>
      <c r="B93" s="4">
        <v>505.88</v>
      </c>
      <c r="C93" s="12"/>
      <c r="D93" s="4">
        <v>182.9</v>
      </c>
      <c r="E93" s="29">
        <v>26.613</v>
      </c>
      <c r="F93" s="29">
        <v>24.695</v>
      </c>
      <c r="G93" s="29">
        <v>16.306000000000001</v>
      </c>
      <c r="H93" s="29">
        <v>7.1619999999999999</v>
      </c>
      <c r="I93" s="29">
        <v>2.1789999999999998</v>
      </c>
      <c r="J93" s="29">
        <v>2.4830000000000001</v>
      </c>
      <c r="K93" s="29">
        <v>3.1589999999999998</v>
      </c>
      <c r="L93" s="29">
        <v>2.137</v>
      </c>
      <c r="M93" s="29">
        <v>47.97</v>
      </c>
      <c r="N93" s="29">
        <v>1.823</v>
      </c>
      <c r="O93" s="29">
        <v>0.85599999999999998</v>
      </c>
      <c r="P93" s="16">
        <v>21.7</v>
      </c>
      <c r="Q93" s="16">
        <v>35.299999999999997</v>
      </c>
      <c r="R93" s="16">
        <v>59.3</v>
      </c>
      <c r="S93" s="16">
        <v>119.6</v>
      </c>
      <c r="T93" s="16">
        <v>4.8099999999999996</v>
      </c>
      <c r="U93" s="16">
        <v>101.41</v>
      </c>
      <c r="V93" s="16">
        <v>50.16</v>
      </c>
      <c r="W93" s="16">
        <v>141.16999999999999</v>
      </c>
      <c r="X93" s="16">
        <v>67.959999999999994</v>
      </c>
      <c r="Y93" s="16">
        <v>16.100000000000001</v>
      </c>
      <c r="Z93" s="16">
        <v>22.32</v>
      </c>
      <c r="AA93" s="16">
        <v>29.73</v>
      </c>
      <c r="AB93" s="16">
        <v>61.57</v>
      </c>
      <c r="AC93" s="16">
        <v>9.69</v>
      </c>
      <c r="AD93" s="20">
        <v>285</v>
      </c>
      <c r="AE93" s="21">
        <v>306.39999999999998</v>
      </c>
      <c r="AF93" s="24"/>
      <c r="AG93" s="24"/>
      <c r="AH93" s="24"/>
      <c r="AI93" s="24"/>
      <c r="AJ93" s="24"/>
      <c r="AK93" s="24"/>
      <c r="AL93" s="24"/>
      <c r="AM93" s="24"/>
      <c r="AN93" s="24">
        <v>278.10000000000002</v>
      </c>
      <c r="AO93" s="21">
        <v>299</v>
      </c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>
        <v>241.46</v>
      </c>
      <c r="BC93" s="34">
        <v>63.29</v>
      </c>
      <c r="BD93" s="35">
        <v>3</v>
      </c>
    </row>
    <row r="94" spans="1:56" x14ac:dyDescent="0.2">
      <c r="A94" s="3">
        <v>91</v>
      </c>
      <c r="B94" s="4">
        <v>545.27</v>
      </c>
      <c r="C94" s="12"/>
      <c r="D94" s="4">
        <v>196.44</v>
      </c>
      <c r="E94" s="29">
        <v>28.635999999999999</v>
      </c>
      <c r="F94" s="29">
        <v>26.619</v>
      </c>
      <c r="G94" s="29">
        <v>17.734999999999999</v>
      </c>
      <c r="H94" s="29">
        <v>7.867</v>
      </c>
      <c r="I94" s="29">
        <v>2.4039999999999999</v>
      </c>
      <c r="J94" s="29">
        <v>2.6859999999999999</v>
      </c>
      <c r="K94" s="29">
        <v>3.4569999999999999</v>
      </c>
      <c r="L94" s="29">
        <v>2.355</v>
      </c>
      <c r="M94" s="29">
        <v>54.09</v>
      </c>
      <c r="N94" s="29">
        <v>1.857</v>
      </c>
      <c r="O94" s="29">
        <v>0.86099999999999999</v>
      </c>
      <c r="P94" s="16">
        <v>21.7</v>
      </c>
      <c r="Q94" s="16">
        <v>35.299999999999997</v>
      </c>
      <c r="R94" s="16">
        <v>59.3</v>
      </c>
      <c r="S94" s="16">
        <v>119.6</v>
      </c>
      <c r="T94" s="16">
        <v>4.8099999999999996</v>
      </c>
      <c r="U94" s="16">
        <v>102.3</v>
      </c>
      <c r="V94" s="16">
        <v>51.12</v>
      </c>
      <c r="W94" s="16">
        <v>142.22</v>
      </c>
      <c r="X94" s="16">
        <v>68.28</v>
      </c>
      <c r="Y94" s="16">
        <v>16.100000000000001</v>
      </c>
      <c r="Z94" s="16">
        <v>22.32</v>
      </c>
      <c r="AA94" s="16">
        <v>29.73</v>
      </c>
      <c r="AB94" s="16">
        <v>61.57</v>
      </c>
      <c r="AC94" s="16">
        <v>9.69</v>
      </c>
      <c r="AD94" s="20">
        <v>285</v>
      </c>
      <c r="AE94" s="21">
        <v>306.39999999999998</v>
      </c>
      <c r="AF94" s="24"/>
      <c r="AG94" s="24"/>
      <c r="AH94" s="24"/>
      <c r="AI94" s="24"/>
      <c r="AJ94" s="24"/>
      <c r="AK94" s="24"/>
      <c r="AL94" s="24"/>
      <c r="AM94" s="24"/>
      <c r="AN94" s="24">
        <v>278.10000000000002</v>
      </c>
      <c r="AO94" s="21">
        <v>299</v>
      </c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>
        <v>241.9</v>
      </c>
      <c r="BC94" s="34">
        <v>60.42</v>
      </c>
      <c r="BD94" s="35">
        <v>3</v>
      </c>
    </row>
    <row r="95" spans="1:56" x14ac:dyDescent="0.2">
      <c r="A95" s="3">
        <v>92</v>
      </c>
      <c r="B95" s="4">
        <v>586.70000000000005</v>
      </c>
      <c r="C95" s="12"/>
      <c r="D95" s="4">
        <v>210.46</v>
      </c>
      <c r="E95" s="29">
        <v>30.768000000000001</v>
      </c>
      <c r="F95" s="29">
        <v>28.658000000000001</v>
      </c>
      <c r="G95" s="29">
        <v>19.283000000000001</v>
      </c>
      <c r="H95" s="29">
        <v>8.6470000000000002</v>
      </c>
      <c r="I95" s="29">
        <v>2.6560000000000001</v>
      </c>
      <c r="J95" s="29">
        <v>2.8929999999999998</v>
      </c>
      <c r="K95" s="29">
        <v>3.7730000000000001</v>
      </c>
      <c r="L95" s="29">
        <v>2.5920000000000001</v>
      </c>
      <c r="M95" s="29">
        <v>60.881999999999998</v>
      </c>
      <c r="N95" s="29">
        <v>1.891</v>
      </c>
      <c r="O95" s="29">
        <v>0.86399999999999999</v>
      </c>
      <c r="P95" s="16">
        <v>21.7</v>
      </c>
      <c r="Q95" s="16">
        <v>35.299999999999997</v>
      </c>
      <c r="R95" s="16">
        <v>59.3</v>
      </c>
      <c r="S95" s="16">
        <v>119.6</v>
      </c>
      <c r="T95" s="16">
        <v>4.8099999999999996</v>
      </c>
      <c r="U95" s="16">
        <v>103.19</v>
      </c>
      <c r="V95" s="16">
        <v>51.3</v>
      </c>
      <c r="W95" s="16">
        <v>143.28</v>
      </c>
      <c r="X95" s="16">
        <v>68.28</v>
      </c>
      <c r="Y95" s="16">
        <v>16.100000000000001</v>
      </c>
      <c r="Z95" s="16">
        <v>22.32</v>
      </c>
      <c r="AA95" s="16">
        <v>29.73</v>
      </c>
      <c r="AB95" s="16">
        <v>61.57</v>
      </c>
      <c r="AC95" s="16">
        <v>9.69</v>
      </c>
      <c r="AD95" s="20">
        <v>285</v>
      </c>
      <c r="AE95" s="21">
        <v>306.39999999999998</v>
      </c>
      <c r="AF95" s="24"/>
      <c r="AG95" s="24"/>
      <c r="AH95" s="24"/>
      <c r="AI95" s="24"/>
      <c r="AJ95" s="24"/>
      <c r="AK95" s="24"/>
      <c r="AL95" s="24"/>
      <c r="AM95" s="24"/>
      <c r="AN95" s="24">
        <v>278.10000000000002</v>
      </c>
      <c r="AO95" s="21">
        <v>299</v>
      </c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>
        <v>241.9</v>
      </c>
      <c r="BC95" s="34">
        <v>57.54</v>
      </c>
      <c r="BD95" s="35">
        <v>3</v>
      </c>
    </row>
    <row r="96" spans="1:56" x14ac:dyDescent="0.2">
      <c r="A96" s="3">
        <v>93</v>
      </c>
      <c r="B96" s="4">
        <v>629.79999999999995</v>
      </c>
      <c r="C96" s="12"/>
      <c r="D96" s="4">
        <v>224.82</v>
      </c>
      <c r="E96" s="29">
        <v>33.003</v>
      </c>
      <c r="F96" s="29">
        <v>30.806000000000001</v>
      </c>
      <c r="G96" s="29">
        <v>20.951000000000001</v>
      </c>
      <c r="H96" s="29">
        <v>9.5090000000000003</v>
      </c>
      <c r="I96" s="29">
        <v>2.9390000000000001</v>
      </c>
      <c r="J96" s="29">
        <v>3.0990000000000002</v>
      </c>
      <c r="K96" s="29">
        <v>4.0999999999999996</v>
      </c>
      <c r="L96" s="29">
        <v>2.8479999999999999</v>
      </c>
      <c r="M96" s="29">
        <v>68.441999999999993</v>
      </c>
      <c r="N96" s="29">
        <v>1.9239999999999999</v>
      </c>
      <c r="O96" s="29">
        <v>0.86699999999999999</v>
      </c>
      <c r="P96" s="16">
        <v>21.7</v>
      </c>
      <c r="Q96" s="16">
        <v>35.299999999999997</v>
      </c>
      <c r="R96" s="16">
        <v>59.3</v>
      </c>
      <c r="S96" s="16">
        <v>119.6</v>
      </c>
      <c r="T96" s="16">
        <v>4.8099999999999996</v>
      </c>
      <c r="U96" s="16">
        <v>104.07</v>
      </c>
      <c r="V96" s="16">
        <v>51.3</v>
      </c>
      <c r="W96" s="16">
        <v>144.34</v>
      </c>
      <c r="X96" s="16">
        <v>68.28</v>
      </c>
      <c r="Y96" s="16">
        <v>16.100000000000001</v>
      </c>
      <c r="Z96" s="16">
        <v>22.32</v>
      </c>
      <c r="AA96" s="16">
        <v>29.73</v>
      </c>
      <c r="AB96" s="16">
        <v>61.57</v>
      </c>
      <c r="AC96" s="16">
        <v>9.69</v>
      </c>
      <c r="AD96" s="20">
        <v>285</v>
      </c>
      <c r="AE96" s="21">
        <v>306.39999999999998</v>
      </c>
      <c r="AF96" s="24"/>
      <c r="AG96" s="24"/>
      <c r="AH96" s="24"/>
      <c r="AI96" s="24"/>
      <c r="AJ96" s="24"/>
      <c r="AK96" s="24"/>
      <c r="AL96" s="24"/>
      <c r="AM96" s="24"/>
      <c r="AN96" s="24">
        <v>278.10000000000002</v>
      </c>
      <c r="AO96" s="21">
        <v>299</v>
      </c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>
        <v>241.9</v>
      </c>
      <c r="BC96" s="34">
        <v>54.67</v>
      </c>
      <c r="BD96" s="35">
        <v>3</v>
      </c>
    </row>
    <row r="97" spans="1:56" x14ac:dyDescent="0.2">
      <c r="A97" s="3">
        <v>94</v>
      </c>
      <c r="B97" s="4">
        <v>674.05</v>
      </c>
      <c r="C97" s="12"/>
      <c r="D97" s="4">
        <v>239.39</v>
      </c>
      <c r="E97" s="29">
        <v>35.381</v>
      </c>
      <c r="F97" s="29">
        <v>33.104999999999997</v>
      </c>
      <c r="G97" s="29">
        <v>22.782</v>
      </c>
      <c r="H97" s="29">
        <v>10.473000000000001</v>
      </c>
      <c r="I97" s="29">
        <v>3.2570000000000001</v>
      </c>
      <c r="J97" s="29">
        <v>3.1520000000000001</v>
      </c>
      <c r="K97" s="29">
        <v>4.4409999999999998</v>
      </c>
      <c r="L97" s="29">
        <v>3.1219999999999999</v>
      </c>
      <c r="M97" s="29">
        <v>76.879000000000005</v>
      </c>
      <c r="N97" s="29">
        <v>1.9570000000000001</v>
      </c>
      <c r="O97" s="29">
        <v>0.86899999999999999</v>
      </c>
      <c r="P97" s="16">
        <v>21.7</v>
      </c>
      <c r="Q97" s="16">
        <v>35.299999999999997</v>
      </c>
      <c r="R97" s="16">
        <v>59.3</v>
      </c>
      <c r="S97" s="16">
        <v>119.6</v>
      </c>
      <c r="T97" s="16">
        <v>4.8099999999999996</v>
      </c>
      <c r="U97" s="16">
        <v>104.8</v>
      </c>
      <c r="V97" s="16">
        <v>51.3</v>
      </c>
      <c r="W97" s="16">
        <v>145.16999999999999</v>
      </c>
      <c r="X97" s="16">
        <v>68.28</v>
      </c>
      <c r="Y97" s="16">
        <v>16.100000000000001</v>
      </c>
      <c r="Z97" s="16">
        <v>22.32</v>
      </c>
      <c r="AA97" s="16">
        <v>29.73</v>
      </c>
      <c r="AB97" s="16">
        <v>61.57</v>
      </c>
      <c r="AC97" s="16">
        <v>9.69</v>
      </c>
      <c r="AD97" s="20">
        <v>285</v>
      </c>
      <c r="AE97" s="21">
        <v>306.39999999999998</v>
      </c>
      <c r="AF97" s="24"/>
      <c r="AG97" s="24"/>
      <c r="AH97" s="24"/>
      <c r="AI97" s="24"/>
      <c r="AJ97" s="24"/>
      <c r="AK97" s="24"/>
      <c r="AL97" s="24"/>
      <c r="AM97" s="24"/>
      <c r="AN97" s="24">
        <v>278.10000000000002</v>
      </c>
      <c r="AO97" s="21">
        <v>299</v>
      </c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>
        <v>241.9</v>
      </c>
      <c r="BC97" s="34">
        <v>51.75</v>
      </c>
      <c r="BD97" s="35">
        <v>3</v>
      </c>
    </row>
    <row r="98" spans="1:56" x14ac:dyDescent="0.2">
      <c r="A98" s="3">
        <v>95</v>
      </c>
      <c r="B98" s="4">
        <v>718.73</v>
      </c>
      <c r="C98" s="12"/>
      <c r="D98" s="4">
        <v>253.99</v>
      </c>
      <c r="E98" s="29">
        <v>37.898000000000003</v>
      </c>
      <c r="F98" s="29">
        <v>35.552</v>
      </c>
      <c r="G98" s="29">
        <v>24.779</v>
      </c>
      <c r="H98" s="29">
        <v>11.551</v>
      </c>
      <c r="I98" s="29">
        <v>3.6179999999999999</v>
      </c>
      <c r="J98" s="29">
        <v>3.1520000000000001</v>
      </c>
      <c r="K98" s="29">
        <v>4.8049999999999997</v>
      </c>
      <c r="L98" s="29">
        <v>3.4249999999999998</v>
      </c>
      <c r="M98" s="29">
        <v>84.105999999999995</v>
      </c>
      <c r="N98" s="29">
        <v>1.9910000000000001</v>
      </c>
      <c r="O98" s="29">
        <v>0.871</v>
      </c>
      <c r="P98" s="16">
        <v>21.7</v>
      </c>
      <c r="Q98" s="16">
        <v>35.299999999999997</v>
      </c>
      <c r="R98" s="16">
        <v>59.3</v>
      </c>
      <c r="S98" s="16">
        <v>119.6</v>
      </c>
      <c r="T98" s="16">
        <v>4.8099999999999996</v>
      </c>
      <c r="U98" s="16">
        <v>105.53</v>
      </c>
      <c r="V98" s="16">
        <v>51.3</v>
      </c>
      <c r="W98" s="16">
        <v>146</v>
      </c>
      <c r="X98" s="16">
        <v>68.28</v>
      </c>
      <c r="Y98" s="16">
        <v>16.100000000000001</v>
      </c>
      <c r="Z98" s="16">
        <v>22.32</v>
      </c>
      <c r="AA98" s="16">
        <v>29.73</v>
      </c>
      <c r="AB98" s="16">
        <v>61.57</v>
      </c>
      <c r="AC98" s="16">
        <v>9.69</v>
      </c>
      <c r="AD98" s="20">
        <v>285</v>
      </c>
      <c r="AE98" s="21">
        <v>306.39999999999998</v>
      </c>
      <c r="AF98" s="24"/>
      <c r="AG98" s="24"/>
      <c r="AH98" s="24"/>
      <c r="AI98" s="24"/>
      <c r="AJ98" s="24"/>
      <c r="AK98" s="24"/>
      <c r="AL98" s="24"/>
      <c r="AM98" s="24"/>
      <c r="AN98" s="24">
        <v>278.10000000000002</v>
      </c>
      <c r="AO98" s="21">
        <v>299</v>
      </c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>
        <v>241.9</v>
      </c>
      <c r="BC98" s="34">
        <v>48.83</v>
      </c>
      <c r="BD98" s="35">
        <v>3</v>
      </c>
    </row>
    <row r="99" spans="1:56" x14ac:dyDescent="0.2">
      <c r="A99" s="3">
        <v>96</v>
      </c>
      <c r="B99" s="4">
        <v>762.86</v>
      </c>
      <c r="C99" s="12"/>
      <c r="D99" s="4">
        <v>268.43</v>
      </c>
      <c r="E99" s="29">
        <v>40.542999999999999</v>
      </c>
      <c r="F99" s="29">
        <v>38.136000000000003</v>
      </c>
      <c r="G99" s="29">
        <v>26.927</v>
      </c>
      <c r="H99" s="29">
        <v>12.739000000000001</v>
      </c>
      <c r="I99" s="29">
        <v>4.0229999999999997</v>
      </c>
      <c r="J99" s="29">
        <v>3.1520000000000001</v>
      </c>
      <c r="K99" s="29">
        <v>5.1870000000000003</v>
      </c>
      <c r="L99" s="29">
        <v>3.7469999999999999</v>
      </c>
      <c r="M99" s="29">
        <v>84.105999999999995</v>
      </c>
      <c r="N99" s="29">
        <v>2.0249999999999999</v>
      </c>
      <c r="O99" s="29">
        <v>0.873</v>
      </c>
      <c r="P99" s="16">
        <v>21.7</v>
      </c>
      <c r="Q99" s="16">
        <v>35.299999999999997</v>
      </c>
      <c r="R99" s="16">
        <v>59.3</v>
      </c>
      <c r="S99" s="16">
        <v>119.6</v>
      </c>
      <c r="T99" s="16">
        <v>4.8099999999999996</v>
      </c>
      <c r="U99" s="16">
        <v>106.25</v>
      </c>
      <c r="V99" s="16">
        <v>51.3</v>
      </c>
      <c r="W99" s="16">
        <v>146.83000000000001</v>
      </c>
      <c r="X99" s="16">
        <v>68.28</v>
      </c>
      <c r="Y99" s="16">
        <v>16.100000000000001</v>
      </c>
      <c r="Z99" s="16">
        <v>22.32</v>
      </c>
      <c r="AA99" s="16">
        <v>29.73</v>
      </c>
      <c r="AB99" s="16">
        <v>61.57</v>
      </c>
      <c r="AC99" s="16">
        <v>9.69</v>
      </c>
      <c r="AD99" s="20">
        <v>285</v>
      </c>
      <c r="AE99" s="21">
        <v>306.39999999999998</v>
      </c>
      <c r="AF99" s="24"/>
      <c r="AG99" s="24"/>
      <c r="AH99" s="24"/>
      <c r="AI99" s="24"/>
      <c r="AJ99" s="24"/>
      <c r="AK99" s="24"/>
      <c r="AL99" s="24"/>
      <c r="AM99" s="24"/>
      <c r="AN99" s="24">
        <v>278.10000000000002</v>
      </c>
      <c r="AO99" s="21">
        <v>299</v>
      </c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>
        <v>241.9</v>
      </c>
      <c r="BC99" s="34">
        <v>45.91</v>
      </c>
      <c r="BD99" s="35">
        <v>3</v>
      </c>
    </row>
    <row r="100" spans="1:56" x14ac:dyDescent="0.2">
      <c r="A100" s="3">
        <v>97</v>
      </c>
      <c r="B100" s="4">
        <v>805.22</v>
      </c>
      <c r="C100" s="12"/>
      <c r="D100" s="4">
        <v>282.41000000000003</v>
      </c>
      <c r="E100" s="29">
        <v>42.499000000000002</v>
      </c>
      <c r="F100" s="29">
        <v>40.814</v>
      </c>
      <c r="G100" s="29">
        <v>29.225000000000001</v>
      </c>
      <c r="H100" s="29">
        <v>14.074</v>
      </c>
      <c r="I100" s="29">
        <v>4.4980000000000002</v>
      </c>
      <c r="J100" s="29">
        <v>3.1520000000000001</v>
      </c>
      <c r="K100" s="29">
        <v>5.5449999999999999</v>
      </c>
      <c r="L100" s="29">
        <v>4.077</v>
      </c>
      <c r="M100" s="29">
        <v>84.105999999999995</v>
      </c>
      <c r="N100" s="29">
        <v>2.0590000000000002</v>
      </c>
      <c r="O100" s="29">
        <v>0.874</v>
      </c>
      <c r="P100" s="16">
        <v>21.7</v>
      </c>
      <c r="Q100" s="16">
        <v>35.299999999999997</v>
      </c>
      <c r="R100" s="16">
        <v>59.3</v>
      </c>
      <c r="S100" s="16">
        <v>119.6</v>
      </c>
      <c r="T100" s="16">
        <v>4.8099999999999996</v>
      </c>
      <c r="U100" s="16">
        <v>106.98</v>
      </c>
      <c r="V100" s="16">
        <v>51.3</v>
      </c>
      <c r="W100" s="16">
        <v>147.66999999999999</v>
      </c>
      <c r="X100" s="16">
        <v>68.28</v>
      </c>
      <c r="Y100" s="16">
        <v>16.100000000000001</v>
      </c>
      <c r="Z100" s="16">
        <v>22.32</v>
      </c>
      <c r="AA100" s="16">
        <v>29.73</v>
      </c>
      <c r="AB100" s="16">
        <v>61.57</v>
      </c>
      <c r="AC100" s="16">
        <v>9.69</v>
      </c>
      <c r="AD100" s="20">
        <v>285</v>
      </c>
      <c r="AE100" s="21">
        <v>306.39999999999998</v>
      </c>
      <c r="AF100" s="24"/>
      <c r="AG100" s="24"/>
      <c r="AH100" s="24"/>
      <c r="AI100" s="24"/>
      <c r="AJ100" s="24"/>
      <c r="AK100" s="24"/>
      <c r="AL100" s="24"/>
      <c r="AM100" s="24"/>
      <c r="AN100" s="24">
        <v>278.10000000000002</v>
      </c>
      <c r="AO100" s="21">
        <v>299</v>
      </c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>
        <v>241.9</v>
      </c>
      <c r="BC100" s="34">
        <v>42.99</v>
      </c>
      <c r="BD100" s="35">
        <v>3</v>
      </c>
    </row>
    <row r="101" spans="1:56" x14ac:dyDescent="0.2">
      <c r="A101" s="3">
        <v>98</v>
      </c>
      <c r="B101" s="4">
        <v>844.86</v>
      </c>
      <c r="C101" s="12"/>
      <c r="D101" s="4">
        <v>295.77999999999997</v>
      </c>
      <c r="E101" s="29">
        <v>42.499000000000002</v>
      </c>
      <c r="F101" s="29">
        <v>40.948</v>
      </c>
      <c r="G101" s="29">
        <v>31.753</v>
      </c>
      <c r="H101" s="29">
        <v>15.573</v>
      </c>
      <c r="I101" s="29">
        <v>5.0380000000000003</v>
      </c>
      <c r="J101" s="29">
        <v>3.1520000000000001</v>
      </c>
      <c r="K101" s="29">
        <v>5.5579999999999998</v>
      </c>
      <c r="L101" s="29">
        <v>4.4409999999999998</v>
      </c>
      <c r="M101" s="29">
        <v>84.105999999999995</v>
      </c>
      <c r="N101" s="29">
        <v>2.0939999999999999</v>
      </c>
      <c r="O101" s="29">
        <v>0.876</v>
      </c>
      <c r="P101" s="16">
        <v>21.7</v>
      </c>
      <c r="Q101" s="16">
        <v>35.299999999999997</v>
      </c>
      <c r="R101" s="16">
        <v>59.3</v>
      </c>
      <c r="S101" s="16">
        <v>119.6</v>
      </c>
      <c r="T101" s="16">
        <v>4.8099999999999996</v>
      </c>
      <c r="U101" s="16">
        <v>107.71</v>
      </c>
      <c r="V101" s="16">
        <v>51.3</v>
      </c>
      <c r="W101" s="16">
        <v>148.5</v>
      </c>
      <c r="X101" s="16">
        <v>68.28</v>
      </c>
      <c r="Y101" s="16">
        <v>16.100000000000001</v>
      </c>
      <c r="Z101" s="16">
        <v>22.32</v>
      </c>
      <c r="AA101" s="16">
        <v>29.73</v>
      </c>
      <c r="AB101" s="16">
        <v>61.57</v>
      </c>
      <c r="AC101" s="16">
        <v>9.69</v>
      </c>
      <c r="AD101" s="20">
        <v>285</v>
      </c>
      <c r="AE101" s="21">
        <v>306.39999999999998</v>
      </c>
      <c r="AF101" s="24"/>
      <c r="AG101" s="24"/>
      <c r="AH101" s="24"/>
      <c r="AI101" s="24"/>
      <c r="AJ101" s="24"/>
      <c r="AK101" s="24"/>
      <c r="AL101" s="24"/>
      <c r="AM101" s="24"/>
      <c r="AN101" s="24">
        <v>278.10000000000002</v>
      </c>
      <c r="AO101" s="21">
        <v>299</v>
      </c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>
        <v>241.9</v>
      </c>
      <c r="BC101" s="34">
        <v>40.07</v>
      </c>
      <c r="BD101" s="35">
        <v>3</v>
      </c>
    </row>
    <row r="102" spans="1:56" x14ac:dyDescent="0.2">
      <c r="A102" s="3">
        <v>99</v>
      </c>
      <c r="B102" s="4">
        <v>880.97</v>
      </c>
      <c r="C102" s="12"/>
      <c r="D102" s="4">
        <v>308.43</v>
      </c>
      <c r="E102" s="29">
        <v>42.499000000000002</v>
      </c>
      <c r="F102" s="29">
        <v>40.948</v>
      </c>
      <c r="G102" s="29">
        <v>32.389000000000003</v>
      </c>
      <c r="H102" s="29">
        <v>17.231999999999999</v>
      </c>
      <c r="I102" s="29">
        <v>5.633</v>
      </c>
      <c r="J102" s="29">
        <v>3.1520000000000001</v>
      </c>
      <c r="K102" s="29">
        <v>5.5579999999999998</v>
      </c>
      <c r="L102" s="29">
        <v>4.5149999999999997</v>
      </c>
      <c r="M102" s="29">
        <v>84.105999999999995</v>
      </c>
      <c r="N102" s="29">
        <v>2.1280000000000001</v>
      </c>
      <c r="O102" s="29">
        <v>0.878</v>
      </c>
      <c r="P102" s="16">
        <v>21.7</v>
      </c>
      <c r="Q102" s="16">
        <v>35.299999999999997</v>
      </c>
      <c r="R102" s="16">
        <v>59.3</v>
      </c>
      <c r="S102" s="16">
        <v>119.6</v>
      </c>
      <c r="T102" s="16">
        <v>4.8099999999999996</v>
      </c>
      <c r="U102" s="16">
        <v>108.43</v>
      </c>
      <c r="V102" s="16">
        <v>51.3</v>
      </c>
      <c r="W102" s="16">
        <v>149.33000000000001</v>
      </c>
      <c r="X102" s="16">
        <v>68.28</v>
      </c>
      <c r="Y102" s="16">
        <v>16.100000000000001</v>
      </c>
      <c r="Z102" s="16">
        <v>22.32</v>
      </c>
      <c r="AA102" s="16">
        <v>29.73</v>
      </c>
      <c r="AB102" s="16">
        <v>61.57</v>
      </c>
      <c r="AC102" s="16">
        <v>9.69</v>
      </c>
      <c r="AD102" s="20">
        <v>285</v>
      </c>
      <c r="AE102" s="21">
        <v>306.39999999999998</v>
      </c>
      <c r="AF102" s="24"/>
      <c r="AG102" s="24"/>
      <c r="AH102" s="24"/>
      <c r="AI102" s="24"/>
      <c r="AJ102" s="24"/>
      <c r="AK102" s="24"/>
      <c r="AL102" s="24"/>
      <c r="AM102" s="24"/>
      <c r="AN102" s="24">
        <v>278.10000000000002</v>
      </c>
      <c r="AO102" s="21">
        <v>299</v>
      </c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>
        <v>241.9</v>
      </c>
      <c r="BC102" s="34">
        <v>37.15</v>
      </c>
      <c r="BD102" s="35">
        <v>3</v>
      </c>
    </row>
    <row r="103" spans="1:56" x14ac:dyDescent="0.2">
      <c r="A103" s="3">
        <v>100</v>
      </c>
      <c r="B103" s="4">
        <v>912.91</v>
      </c>
      <c r="C103" s="12"/>
      <c r="D103" s="4">
        <v>320.26</v>
      </c>
      <c r="E103" s="29">
        <v>42.499000000000002</v>
      </c>
      <c r="F103" s="29">
        <v>40.948</v>
      </c>
      <c r="G103" s="29">
        <v>32.389000000000003</v>
      </c>
      <c r="H103" s="29">
        <v>17.414999999999999</v>
      </c>
      <c r="I103" s="29">
        <v>5.9370000000000003</v>
      </c>
      <c r="J103" s="29">
        <v>3.1520000000000001</v>
      </c>
      <c r="K103" s="29">
        <v>5.5579999999999998</v>
      </c>
      <c r="L103" s="29">
        <v>4.5149999999999997</v>
      </c>
      <c r="M103" s="29">
        <v>84.105999999999995</v>
      </c>
      <c r="N103" s="29">
        <v>2.1619999999999999</v>
      </c>
      <c r="O103" s="29">
        <v>0.879</v>
      </c>
      <c r="P103" s="16">
        <v>21.7</v>
      </c>
      <c r="Q103" s="16">
        <v>35.299999999999997</v>
      </c>
      <c r="R103" s="16">
        <v>59.3</v>
      </c>
      <c r="S103" s="16">
        <v>119.6</v>
      </c>
      <c r="T103" s="16">
        <v>4.8099999999999996</v>
      </c>
      <c r="U103" s="16">
        <v>109.16</v>
      </c>
      <c r="V103" s="16">
        <v>51.3</v>
      </c>
      <c r="W103" s="16">
        <v>150.16</v>
      </c>
      <c r="X103" s="16">
        <v>68.28</v>
      </c>
      <c r="Y103" s="16">
        <v>16.100000000000001</v>
      </c>
      <c r="Z103" s="16">
        <v>22.32</v>
      </c>
      <c r="AA103" s="16">
        <v>29.73</v>
      </c>
      <c r="AB103" s="16">
        <v>61.57</v>
      </c>
      <c r="AC103" s="16">
        <v>9.69</v>
      </c>
      <c r="AD103" s="20">
        <v>285</v>
      </c>
      <c r="AE103" s="21">
        <v>306.39999999999998</v>
      </c>
      <c r="AF103" s="24"/>
      <c r="AG103" s="24"/>
      <c r="AH103" s="24"/>
      <c r="AI103" s="24"/>
      <c r="AJ103" s="24"/>
      <c r="AK103" s="24"/>
      <c r="AL103" s="24"/>
      <c r="AM103" s="24"/>
      <c r="AN103" s="24">
        <v>278.10000000000002</v>
      </c>
      <c r="AO103" s="21">
        <v>299</v>
      </c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>
        <v>241.9</v>
      </c>
      <c r="BC103" s="34">
        <v>34.229999999999997</v>
      </c>
      <c r="BD103" s="35">
        <v>3</v>
      </c>
    </row>
    <row r="104" spans="1:56" x14ac:dyDescent="0.2">
      <c r="A104" s="3">
        <v>101</v>
      </c>
      <c r="B104" s="4">
        <v>940.11</v>
      </c>
      <c r="C104" s="12"/>
      <c r="D104" s="4">
        <v>331.2</v>
      </c>
      <c r="E104" s="29">
        <v>42.499000000000002</v>
      </c>
      <c r="F104" s="29">
        <v>40.948</v>
      </c>
      <c r="G104" s="29">
        <v>32.389000000000003</v>
      </c>
      <c r="H104" s="29">
        <v>17.414999999999999</v>
      </c>
      <c r="I104" s="29">
        <v>5.9370000000000003</v>
      </c>
      <c r="J104" s="29">
        <v>3.1520000000000001</v>
      </c>
      <c r="K104" s="29">
        <v>5.5579999999999998</v>
      </c>
      <c r="L104" s="29">
        <v>4.5149999999999997</v>
      </c>
      <c r="M104" s="29">
        <v>84.105999999999995</v>
      </c>
      <c r="N104" s="29">
        <v>2.1960000000000002</v>
      </c>
      <c r="O104" s="29">
        <v>0.88100000000000001</v>
      </c>
      <c r="P104" s="16">
        <v>21.7</v>
      </c>
      <c r="Q104" s="16">
        <v>35.299999999999997</v>
      </c>
      <c r="R104" s="16">
        <v>59.3</v>
      </c>
      <c r="S104" s="16">
        <v>119.6</v>
      </c>
      <c r="T104" s="16">
        <v>4.8099999999999996</v>
      </c>
      <c r="U104" s="16">
        <v>109.89</v>
      </c>
      <c r="V104" s="16">
        <v>51.3</v>
      </c>
      <c r="W104" s="16">
        <v>150.99</v>
      </c>
      <c r="X104" s="16">
        <v>68.28</v>
      </c>
      <c r="Y104" s="16">
        <v>16.100000000000001</v>
      </c>
      <c r="Z104" s="16">
        <v>22.32</v>
      </c>
      <c r="AA104" s="16">
        <v>29.73</v>
      </c>
      <c r="AB104" s="16">
        <v>61.57</v>
      </c>
      <c r="AC104" s="16">
        <v>9.69</v>
      </c>
      <c r="AD104" s="20">
        <v>285</v>
      </c>
      <c r="AE104" s="21">
        <v>306.39999999999998</v>
      </c>
      <c r="AF104" s="24"/>
      <c r="AG104" s="24"/>
      <c r="AH104" s="24"/>
      <c r="AI104" s="24"/>
      <c r="AJ104" s="24"/>
      <c r="AK104" s="24"/>
      <c r="AL104" s="24"/>
      <c r="AM104" s="24"/>
      <c r="AN104" s="24">
        <v>278.10000000000002</v>
      </c>
      <c r="AO104" s="21">
        <v>299</v>
      </c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>
        <v>241.9</v>
      </c>
      <c r="BC104" s="34">
        <v>31.31</v>
      </c>
      <c r="BD104" s="35">
        <v>3</v>
      </c>
    </row>
    <row r="105" spans="1:56" x14ac:dyDescent="0.2">
      <c r="A105" s="3">
        <v>102</v>
      </c>
      <c r="B105" s="4">
        <v>962.14</v>
      </c>
      <c r="C105" s="12"/>
      <c r="D105" s="4">
        <v>341.14</v>
      </c>
      <c r="E105" s="29">
        <v>42.499000000000002</v>
      </c>
      <c r="F105" s="29">
        <v>40.948</v>
      </c>
      <c r="G105" s="29">
        <v>32.389000000000003</v>
      </c>
      <c r="H105" s="29">
        <v>17.414999999999999</v>
      </c>
      <c r="I105" s="29">
        <v>5.9370000000000003</v>
      </c>
      <c r="J105" s="29">
        <v>3.1520000000000001</v>
      </c>
      <c r="K105" s="29">
        <v>5.5579999999999998</v>
      </c>
      <c r="L105" s="29">
        <v>4.5149999999999997</v>
      </c>
      <c r="M105" s="29">
        <v>84.105999999999995</v>
      </c>
      <c r="N105" s="29">
        <v>2.2280000000000002</v>
      </c>
      <c r="O105" s="29">
        <v>0.88200000000000001</v>
      </c>
      <c r="P105" s="16">
        <v>21.7</v>
      </c>
      <c r="Q105" s="16">
        <v>35.299999999999997</v>
      </c>
      <c r="R105" s="16">
        <v>59.3</v>
      </c>
      <c r="S105" s="16">
        <v>119.6</v>
      </c>
      <c r="T105" s="16">
        <v>4.8099999999999996</v>
      </c>
      <c r="U105" s="16">
        <v>110.61</v>
      </c>
      <c r="V105" s="16">
        <v>51.3</v>
      </c>
      <c r="W105" s="16">
        <v>151.82</v>
      </c>
      <c r="X105" s="16">
        <v>68.28</v>
      </c>
      <c r="Y105" s="16">
        <v>16.100000000000001</v>
      </c>
      <c r="Z105" s="16">
        <v>22.32</v>
      </c>
      <c r="AA105" s="16">
        <v>29.73</v>
      </c>
      <c r="AB105" s="16">
        <v>61.57</v>
      </c>
      <c r="AC105" s="16">
        <v>9.69</v>
      </c>
      <c r="AD105" s="20">
        <v>285</v>
      </c>
      <c r="AE105" s="21">
        <v>306.39999999999998</v>
      </c>
      <c r="AF105" s="24"/>
      <c r="AG105" s="24"/>
      <c r="AH105" s="24"/>
      <c r="AI105" s="24"/>
      <c r="AJ105" s="24"/>
      <c r="AK105" s="24"/>
      <c r="AL105" s="24"/>
      <c r="AM105" s="24"/>
      <c r="AN105" s="24">
        <v>278.10000000000002</v>
      </c>
      <c r="AO105" s="21">
        <v>299</v>
      </c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>
        <v>241.9</v>
      </c>
      <c r="BC105" s="34">
        <v>28.39</v>
      </c>
      <c r="BD105" s="35">
        <v>3</v>
      </c>
    </row>
    <row r="106" spans="1:56" x14ac:dyDescent="0.2">
      <c r="A106" s="3">
        <v>103</v>
      </c>
      <c r="B106" s="4">
        <v>978.84</v>
      </c>
      <c r="C106" s="12"/>
      <c r="D106" s="4">
        <v>350.06</v>
      </c>
      <c r="E106" s="29">
        <v>42.499000000000002</v>
      </c>
      <c r="F106" s="29">
        <v>40.948</v>
      </c>
      <c r="G106" s="29">
        <v>32.389000000000003</v>
      </c>
      <c r="H106" s="29">
        <v>17.414999999999999</v>
      </c>
      <c r="I106" s="29">
        <v>5.9370000000000003</v>
      </c>
      <c r="J106" s="29">
        <v>3.1520000000000001</v>
      </c>
      <c r="K106" s="29">
        <v>5.5579999999999998</v>
      </c>
      <c r="L106" s="29">
        <v>4.5149999999999997</v>
      </c>
      <c r="M106" s="29">
        <v>84.105999999999995</v>
      </c>
      <c r="N106" s="29">
        <v>2.2570000000000001</v>
      </c>
      <c r="O106" s="29">
        <v>0.88300000000000001</v>
      </c>
      <c r="P106" s="16">
        <v>21.7</v>
      </c>
      <c r="Q106" s="16">
        <v>35.299999999999997</v>
      </c>
      <c r="R106" s="16">
        <v>59.3</v>
      </c>
      <c r="S106" s="16">
        <v>119.6</v>
      </c>
      <c r="T106" s="16">
        <v>4.8099999999999996</v>
      </c>
      <c r="U106" s="16">
        <v>111.34</v>
      </c>
      <c r="V106" s="16">
        <v>51.3</v>
      </c>
      <c r="W106" s="16">
        <v>152.65</v>
      </c>
      <c r="X106" s="16">
        <v>68.28</v>
      </c>
      <c r="Y106" s="16">
        <v>16.100000000000001</v>
      </c>
      <c r="Z106" s="16">
        <v>22.32</v>
      </c>
      <c r="AA106" s="16">
        <v>29.73</v>
      </c>
      <c r="AB106" s="16">
        <v>61.57</v>
      </c>
      <c r="AC106" s="16">
        <v>9.69</v>
      </c>
      <c r="AD106" s="20">
        <v>285</v>
      </c>
      <c r="AE106" s="21">
        <v>306.39999999999998</v>
      </c>
      <c r="AF106" s="24"/>
      <c r="AG106" s="24"/>
      <c r="AH106" s="24"/>
      <c r="AI106" s="24"/>
      <c r="AJ106" s="24"/>
      <c r="AK106" s="24"/>
      <c r="AL106" s="24"/>
      <c r="AM106" s="24"/>
      <c r="AN106" s="24">
        <v>278.10000000000002</v>
      </c>
      <c r="AO106" s="21">
        <v>299</v>
      </c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>
        <v>241.9</v>
      </c>
      <c r="BC106" s="34">
        <v>25.47</v>
      </c>
      <c r="BD106" s="35">
        <v>3</v>
      </c>
    </row>
    <row r="107" spans="1:56" x14ac:dyDescent="0.2">
      <c r="A107" s="3">
        <v>104</v>
      </c>
      <c r="B107" s="4">
        <v>990.29</v>
      </c>
      <c r="C107" s="12"/>
      <c r="D107" s="4">
        <v>357.87</v>
      </c>
      <c r="E107" s="29">
        <v>42.499000000000002</v>
      </c>
      <c r="F107" s="29">
        <v>40.948</v>
      </c>
      <c r="G107" s="29">
        <v>32.389000000000003</v>
      </c>
      <c r="H107" s="29">
        <v>17.414999999999999</v>
      </c>
      <c r="I107" s="29">
        <v>5.9370000000000003</v>
      </c>
      <c r="J107" s="29">
        <v>3.1520000000000001</v>
      </c>
      <c r="K107" s="29">
        <v>5.5579999999999998</v>
      </c>
      <c r="L107" s="29">
        <v>4.5149999999999997</v>
      </c>
      <c r="M107" s="29">
        <v>84.105999999999995</v>
      </c>
      <c r="N107" s="29">
        <v>2.2570000000000001</v>
      </c>
      <c r="O107" s="29">
        <v>0.88300000000000001</v>
      </c>
      <c r="P107" s="16">
        <v>21.7</v>
      </c>
      <c r="Q107" s="16">
        <v>35.299999999999997</v>
      </c>
      <c r="R107" s="16">
        <v>59.3</v>
      </c>
      <c r="S107" s="16">
        <v>119.6</v>
      </c>
      <c r="T107" s="16">
        <v>4.8099999999999996</v>
      </c>
      <c r="U107" s="16">
        <v>111.34</v>
      </c>
      <c r="V107" s="16">
        <v>51.3</v>
      </c>
      <c r="W107" s="16">
        <v>152.65</v>
      </c>
      <c r="X107" s="16">
        <v>68.28</v>
      </c>
      <c r="Y107" s="16">
        <v>16.100000000000001</v>
      </c>
      <c r="Z107" s="16">
        <v>22.32</v>
      </c>
      <c r="AA107" s="16">
        <v>29.73</v>
      </c>
      <c r="AB107" s="16">
        <v>61.57</v>
      </c>
      <c r="AC107" s="16">
        <v>9.69</v>
      </c>
      <c r="AD107" s="20">
        <v>285</v>
      </c>
      <c r="AE107" s="21">
        <v>306.39999999999998</v>
      </c>
      <c r="AF107" s="24"/>
      <c r="AG107" s="24"/>
      <c r="AH107" s="24"/>
      <c r="AI107" s="24"/>
      <c r="AJ107" s="24"/>
      <c r="AK107" s="24"/>
      <c r="AL107" s="24"/>
      <c r="AM107" s="24"/>
      <c r="AN107" s="24">
        <v>278.10000000000002</v>
      </c>
      <c r="AO107" s="21">
        <v>299</v>
      </c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>
        <v>241.9</v>
      </c>
      <c r="BC107" s="34">
        <v>25.47</v>
      </c>
      <c r="BD107" s="35">
        <v>3</v>
      </c>
    </row>
    <row r="108" spans="1:56" x14ac:dyDescent="0.2">
      <c r="A108" s="3">
        <v>105</v>
      </c>
      <c r="B108" s="4">
        <v>996.8</v>
      </c>
      <c r="C108" s="12"/>
      <c r="D108" s="4">
        <v>364.6</v>
      </c>
      <c r="E108" s="29">
        <v>42.499000000000002</v>
      </c>
      <c r="F108" s="29">
        <v>40.948</v>
      </c>
      <c r="G108" s="29">
        <v>32.389000000000003</v>
      </c>
      <c r="H108" s="29">
        <v>17.414999999999999</v>
      </c>
      <c r="I108" s="29">
        <v>5.9370000000000003</v>
      </c>
      <c r="J108" s="29">
        <v>3.1520000000000001</v>
      </c>
      <c r="K108" s="29">
        <v>5.5579999999999998</v>
      </c>
      <c r="L108" s="29">
        <v>4.5149999999999997</v>
      </c>
      <c r="M108" s="29">
        <v>84.105999999999995</v>
      </c>
      <c r="N108" s="29">
        <v>2.2570000000000001</v>
      </c>
      <c r="O108" s="29">
        <v>0.88300000000000001</v>
      </c>
      <c r="P108" s="16">
        <v>21.7</v>
      </c>
      <c r="Q108" s="16">
        <v>35.299999999999997</v>
      </c>
      <c r="R108" s="16">
        <v>59.3</v>
      </c>
      <c r="S108" s="16">
        <v>119.6</v>
      </c>
      <c r="T108" s="16">
        <v>4.8099999999999996</v>
      </c>
      <c r="U108" s="16">
        <v>111.34</v>
      </c>
      <c r="V108" s="16">
        <v>51.3</v>
      </c>
      <c r="W108" s="16">
        <v>152.65</v>
      </c>
      <c r="X108" s="16">
        <v>68.28</v>
      </c>
      <c r="Y108" s="16">
        <v>16.100000000000001</v>
      </c>
      <c r="Z108" s="16">
        <v>22.32</v>
      </c>
      <c r="AA108" s="16">
        <v>29.73</v>
      </c>
      <c r="AB108" s="16">
        <v>61.57</v>
      </c>
      <c r="AC108" s="16">
        <v>9.69</v>
      </c>
      <c r="AD108" s="20">
        <v>285</v>
      </c>
      <c r="AE108" s="21">
        <v>306.39999999999998</v>
      </c>
      <c r="AF108" s="24"/>
      <c r="AG108" s="24"/>
      <c r="AH108" s="24"/>
      <c r="AI108" s="24"/>
      <c r="AJ108" s="24"/>
      <c r="AK108" s="24"/>
      <c r="AL108" s="24"/>
      <c r="AM108" s="24"/>
      <c r="AN108" s="24">
        <v>278.10000000000002</v>
      </c>
      <c r="AO108" s="21">
        <v>299</v>
      </c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>
        <v>241.9</v>
      </c>
      <c r="BC108" s="34">
        <v>25.47</v>
      </c>
      <c r="BD108" s="35">
        <v>3</v>
      </c>
    </row>
    <row r="109" spans="1:56" x14ac:dyDescent="0.2">
      <c r="A109" s="3">
        <v>106</v>
      </c>
      <c r="B109" s="4">
        <v>996.8</v>
      </c>
      <c r="C109" s="12"/>
      <c r="D109" s="4">
        <v>364.6</v>
      </c>
      <c r="E109" s="29">
        <v>42.499000000000002</v>
      </c>
      <c r="F109" s="29">
        <v>40.948</v>
      </c>
      <c r="G109" s="29">
        <v>32.389000000000003</v>
      </c>
      <c r="H109" s="29">
        <v>17.414999999999999</v>
      </c>
      <c r="I109" s="29">
        <v>5.9370000000000003</v>
      </c>
      <c r="J109" s="29">
        <v>3.1520000000000001</v>
      </c>
      <c r="K109" s="29">
        <v>5.5579999999999998</v>
      </c>
      <c r="L109" s="29">
        <v>4.5149999999999997</v>
      </c>
      <c r="M109" s="29">
        <v>84.105999999999995</v>
      </c>
      <c r="N109" s="29">
        <v>2.2570000000000001</v>
      </c>
      <c r="O109" s="29">
        <v>0.88300000000000001</v>
      </c>
      <c r="P109" s="16">
        <v>21.7</v>
      </c>
      <c r="Q109" s="16">
        <v>35.299999999999997</v>
      </c>
      <c r="R109" s="16">
        <v>59.3</v>
      </c>
      <c r="S109" s="16">
        <v>119.6</v>
      </c>
      <c r="T109" s="16">
        <v>4.8099999999999996</v>
      </c>
      <c r="U109" s="16">
        <v>111.34</v>
      </c>
      <c r="V109" s="16">
        <v>51.3</v>
      </c>
      <c r="W109" s="16">
        <v>152.65</v>
      </c>
      <c r="X109" s="16">
        <v>68.28</v>
      </c>
      <c r="Y109" s="16">
        <v>16.100000000000001</v>
      </c>
      <c r="Z109" s="16">
        <v>22.32</v>
      </c>
      <c r="AA109" s="16">
        <v>29.73</v>
      </c>
      <c r="AB109" s="16">
        <v>61.57</v>
      </c>
      <c r="AC109" s="16">
        <v>9.69</v>
      </c>
      <c r="AD109" s="20">
        <v>285</v>
      </c>
      <c r="AE109" s="21">
        <v>306.39999999999998</v>
      </c>
      <c r="AF109" s="24"/>
      <c r="AG109" s="24"/>
      <c r="AH109" s="24"/>
      <c r="AI109" s="24"/>
      <c r="AJ109" s="24"/>
      <c r="AK109" s="24"/>
      <c r="AL109" s="24"/>
      <c r="AM109" s="24"/>
      <c r="AN109" s="24">
        <v>278.10000000000002</v>
      </c>
      <c r="AO109" s="21">
        <v>299</v>
      </c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>
        <v>241.9</v>
      </c>
      <c r="BC109" s="34">
        <v>25.47</v>
      </c>
      <c r="BD109" s="35">
        <v>3</v>
      </c>
    </row>
    <row r="110" spans="1:56" x14ac:dyDescent="0.2">
      <c r="A110" s="3">
        <v>107</v>
      </c>
      <c r="B110" s="4">
        <v>996.8</v>
      </c>
      <c r="C110" s="12"/>
      <c r="D110" s="4">
        <v>364.6</v>
      </c>
      <c r="E110" s="29">
        <v>42.499000000000002</v>
      </c>
      <c r="F110" s="29">
        <v>40.948</v>
      </c>
      <c r="G110" s="29">
        <v>32.389000000000003</v>
      </c>
      <c r="H110" s="29">
        <v>17.414999999999999</v>
      </c>
      <c r="I110" s="29">
        <v>5.9370000000000003</v>
      </c>
      <c r="J110" s="29">
        <v>3.1520000000000001</v>
      </c>
      <c r="K110" s="29">
        <v>5.5579999999999998</v>
      </c>
      <c r="L110" s="29">
        <v>4.5149999999999997</v>
      </c>
      <c r="M110" s="29">
        <v>84.105999999999995</v>
      </c>
      <c r="N110" s="29">
        <v>2.2570000000000001</v>
      </c>
      <c r="O110" s="29">
        <v>0.88300000000000001</v>
      </c>
      <c r="P110" s="16">
        <v>21.7</v>
      </c>
      <c r="Q110" s="16">
        <v>35.299999999999997</v>
      </c>
      <c r="R110" s="16">
        <v>59.3</v>
      </c>
      <c r="S110" s="16">
        <v>119.6</v>
      </c>
      <c r="T110" s="16">
        <v>4.8099999999999996</v>
      </c>
      <c r="U110" s="16">
        <v>111.34</v>
      </c>
      <c r="V110" s="16">
        <v>51.3</v>
      </c>
      <c r="W110" s="16">
        <v>152.65</v>
      </c>
      <c r="X110" s="16">
        <v>68.28</v>
      </c>
      <c r="Y110" s="16">
        <v>16.100000000000001</v>
      </c>
      <c r="Z110" s="16">
        <v>22.32</v>
      </c>
      <c r="AA110" s="16">
        <v>29.73</v>
      </c>
      <c r="AB110" s="16">
        <v>61.57</v>
      </c>
      <c r="AC110" s="16">
        <v>9.69</v>
      </c>
      <c r="AD110" s="20">
        <v>285</v>
      </c>
      <c r="AE110" s="21">
        <v>306.39999999999998</v>
      </c>
      <c r="AF110" s="24"/>
      <c r="AG110" s="24"/>
      <c r="AH110" s="24"/>
      <c r="AI110" s="24"/>
      <c r="AJ110" s="24"/>
      <c r="AK110" s="24"/>
      <c r="AL110" s="24"/>
      <c r="AM110" s="24"/>
      <c r="AN110" s="24">
        <v>278.10000000000002</v>
      </c>
      <c r="AO110" s="21">
        <v>299</v>
      </c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>
        <v>241.9</v>
      </c>
      <c r="BC110" s="34">
        <v>25.47</v>
      </c>
      <c r="BD110" s="35">
        <v>3</v>
      </c>
    </row>
    <row r="111" spans="1:56" x14ac:dyDescent="0.2">
      <c r="A111" s="3">
        <v>108</v>
      </c>
      <c r="B111" s="4">
        <v>996.8</v>
      </c>
      <c r="C111" s="12"/>
      <c r="D111" s="4">
        <v>364.6</v>
      </c>
      <c r="E111" s="29">
        <v>42.499000000000002</v>
      </c>
      <c r="F111" s="29">
        <v>40.948</v>
      </c>
      <c r="G111" s="29">
        <v>32.389000000000003</v>
      </c>
      <c r="H111" s="29">
        <v>17.414999999999999</v>
      </c>
      <c r="I111" s="29">
        <v>5.9370000000000003</v>
      </c>
      <c r="J111" s="29">
        <v>3.1520000000000001</v>
      </c>
      <c r="K111" s="29">
        <v>5.5579999999999998</v>
      </c>
      <c r="L111" s="29">
        <v>4.5149999999999997</v>
      </c>
      <c r="M111" s="29">
        <v>84.105999999999995</v>
      </c>
      <c r="N111" s="29">
        <v>2.2570000000000001</v>
      </c>
      <c r="O111" s="29">
        <v>0.88300000000000001</v>
      </c>
      <c r="P111" s="16">
        <v>21.7</v>
      </c>
      <c r="Q111" s="16">
        <v>35.299999999999997</v>
      </c>
      <c r="R111" s="16">
        <v>59.3</v>
      </c>
      <c r="S111" s="16">
        <v>119.6</v>
      </c>
      <c r="T111" s="16">
        <v>4.8099999999999996</v>
      </c>
      <c r="U111" s="16">
        <v>111.34</v>
      </c>
      <c r="V111" s="16">
        <v>51.3</v>
      </c>
      <c r="W111" s="16">
        <v>152.65</v>
      </c>
      <c r="X111" s="16">
        <v>68.28</v>
      </c>
      <c r="Y111" s="16">
        <v>16.100000000000001</v>
      </c>
      <c r="Z111" s="16">
        <v>22.32</v>
      </c>
      <c r="AA111" s="16">
        <v>29.73</v>
      </c>
      <c r="AB111" s="16">
        <v>61.57</v>
      </c>
      <c r="AC111" s="16">
        <v>9.69</v>
      </c>
      <c r="AD111" s="20">
        <v>285</v>
      </c>
      <c r="AE111" s="21">
        <v>306.39999999999998</v>
      </c>
      <c r="AF111" s="24"/>
      <c r="AG111" s="24"/>
      <c r="AH111" s="24"/>
      <c r="AI111" s="24"/>
      <c r="AJ111" s="24"/>
      <c r="AK111" s="24"/>
      <c r="AL111" s="24"/>
      <c r="AM111" s="24"/>
      <c r="AN111" s="24">
        <v>278.10000000000002</v>
      </c>
      <c r="AO111" s="21">
        <v>299</v>
      </c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>
        <v>241.9</v>
      </c>
      <c r="BC111" s="34">
        <v>25.47</v>
      </c>
      <c r="BD111" s="35">
        <v>3</v>
      </c>
    </row>
    <row r="112" spans="1:56" x14ac:dyDescent="0.2">
      <c r="A112" s="3">
        <v>109</v>
      </c>
      <c r="B112" s="4">
        <v>996.8</v>
      </c>
      <c r="C112" s="12"/>
      <c r="D112" s="4">
        <v>364.6</v>
      </c>
      <c r="E112" s="29">
        <v>42.499000000000002</v>
      </c>
      <c r="F112" s="29">
        <v>40.948</v>
      </c>
      <c r="G112" s="29">
        <v>32.389000000000003</v>
      </c>
      <c r="H112" s="29">
        <v>17.414999999999999</v>
      </c>
      <c r="I112" s="29">
        <v>5.9370000000000003</v>
      </c>
      <c r="J112" s="29">
        <v>3.1520000000000001</v>
      </c>
      <c r="K112" s="29">
        <v>5.5579999999999998</v>
      </c>
      <c r="L112" s="29">
        <v>4.5149999999999997</v>
      </c>
      <c r="M112" s="29">
        <v>84.105999999999995</v>
      </c>
      <c r="N112" s="29">
        <v>2.2570000000000001</v>
      </c>
      <c r="O112" s="29">
        <v>0.88300000000000001</v>
      </c>
      <c r="P112" s="16">
        <v>21.7</v>
      </c>
      <c r="Q112" s="16">
        <v>35.299999999999997</v>
      </c>
      <c r="R112" s="16">
        <v>59.3</v>
      </c>
      <c r="S112" s="16">
        <v>119.6</v>
      </c>
      <c r="T112" s="16">
        <v>4.8099999999999996</v>
      </c>
      <c r="U112" s="16">
        <v>111.34</v>
      </c>
      <c r="V112" s="16">
        <v>51.3</v>
      </c>
      <c r="W112" s="16">
        <v>152.65</v>
      </c>
      <c r="X112" s="16">
        <v>68.28</v>
      </c>
      <c r="Y112" s="16">
        <v>16.100000000000001</v>
      </c>
      <c r="Z112" s="16">
        <v>22.32</v>
      </c>
      <c r="AA112" s="16">
        <v>29.73</v>
      </c>
      <c r="AB112" s="16">
        <v>61.57</v>
      </c>
      <c r="AC112" s="16">
        <v>9.69</v>
      </c>
      <c r="AD112" s="20">
        <v>285</v>
      </c>
      <c r="AE112" s="21">
        <v>306.39999999999998</v>
      </c>
      <c r="AF112" s="24"/>
      <c r="AG112" s="24"/>
      <c r="AH112" s="24"/>
      <c r="AI112" s="24"/>
      <c r="AJ112" s="24"/>
      <c r="AK112" s="24"/>
      <c r="AL112" s="24"/>
      <c r="AM112" s="24"/>
      <c r="AN112" s="24">
        <v>278.10000000000002</v>
      </c>
      <c r="AO112" s="21">
        <v>299</v>
      </c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>
        <v>241.9</v>
      </c>
      <c r="BC112" s="34">
        <v>25.47</v>
      </c>
      <c r="BD112" s="35">
        <v>3</v>
      </c>
    </row>
    <row r="113" spans="1:56" x14ac:dyDescent="0.2">
      <c r="A113" s="3">
        <v>110</v>
      </c>
      <c r="B113" s="4">
        <v>996.8</v>
      </c>
      <c r="C113" s="12"/>
      <c r="D113" s="4">
        <v>364.6</v>
      </c>
      <c r="E113" s="29">
        <v>42.499000000000002</v>
      </c>
      <c r="F113" s="29">
        <v>40.948</v>
      </c>
      <c r="G113" s="29">
        <v>32.389000000000003</v>
      </c>
      <c r="H113" s="29">
        <v>17.414999999999999</v>
      </c>
      <c r="I113" s="29">
        <v>5.9370000000000003</v>
      </c>
      <c r="J113" s="29">
        <v>3.1520000000000001</v>
      </c>
      <c r="K113" s="29">
        <v>5.5579999999999998</v>
      </c>
      <c r="L113" s="29">
        <v>4.5149999999999997</v>
      </c>
      <c r="M113" s="29">
        <v>84.105999999999995</v>
      </c>
      <c r="N113" s="29">
        <v>2.2570000000000001</v>
      </c>
      <c r="O113" s="29">
        <v>0.88300000000000001</v>
      </c>
      <c r="P113" s="16">
        <v>21.7</v>
      </c>
      <c r="Q113" s="16">
        <v>35.299999999999997</v>
      </c>
      <c r="R113" s="16">
        <v>59.3</v>
      </c>
      <c r="S113" s="16">
        <v>119.6</v>
      </c>
      <c r="T113" s="16">
        <v>4.8099999999999996</v>
      </c>
      <c r="U113" s="16">
        <v>111.34</v>
      </c>
      <c r="V113" s="16">
        <v>51.3</v>
      </c>
      <c r="W113" s="16">
        <v>152.65</v>
      </c>
      <c r="X113" s="16">
        <v>68.28</v>
      </c>
      <c r="Y113" s="16">
        <v>16.100000000000001</v>
      </c>
      <c r="Z113" s="16">
        <v>22.32</v>
      </c>
      <c r="AA113" s="16">
        <v>29.73</v>
      </c>
      <c r="AB113" s="16">
        <v>61.57</v>
      </c>
      <c r="AC113" s="16">
        <v>9.69</v>
      </c>
      <c r="AD113" s="20">
        <v>285</v>
      </c>
      <c r="AE113" s="21">
        <v>306.39999999999998</v>
      </c>
      <c r="AF113" s="24"/>
      <c r="AG113" s="24"/>
      <c r="AH113" s="24"/>
      <c r="AI113" s="24"/>
      <c r="AJ113" s="24"/>
      <c r="AK113" s="24"/>
      <c r="AL113" s="24"/>
      <c r="AM113" s="24"/>
      <c r="AN113" s="24">
        <v>278.10000000000002</v>
      </c>
      <c r="AO113" s="21">
        <v>299</v>
      </c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>
        <v>241.9</v>
      </c>
      <c r="BC113" s="34">
        <v>25.47</v>
      </c>
      <c r="BD113" s="35">
        <v>3</v>
      </c>
    </row>
    <row r="114" spans="1:56" x14ac:dyDescent="0.2">
      <c r="A114" s="3">
        <v>111</v>
      </c>
      <c r="B114" s="4">
        <v>996.8</v>
      </c>
      <c r="C114" s="12"/>
      <c r="D114" s="4">
        <v>364.6</v>
      </c>
      <c r="E114" s="29">
        <v>42.499000000000002</v>
      </c>
      <c r="F114" s="29">
        <v>40.948</v>
      </c>
      <c r="G114" s="29">
        <v>32.389000000000003</v>
      </c>
      <c r="H114" s="29">
        <v>17.414999999999999</v>
      </c>
      <c r="I114" s="29">
        <v>5.9370000000000003</v>
      </c>
      <c r="J114" s="29">
        <v>3.1520000000000001</v>
      </c>
      <c r="K114" s="29">
        <v>5.5579999999999998</v>
      </c>
      <c r="L114" s="29">
        <v>4.5149999999999997</v>
      </c>
      <c r="M114" s="29">
        <v>84.105999999999995</v>
      </c>
      <c r="N114" s="29">
        <v>2.2570000000000001</v>
      </c>
      <c r="O114" s="29">
        <v>0.88300000000000001</v>
      </c>
      <c r="P114" s="16">
        <v>21.7</v>
      </c>
      <c r="Q114" s="16">
        <v>35.299999999999997</v>
      </c>
      <c r="R114" s="16">
        <v>59.3</v>
      </c>
      <c r="S114" s="16">
        <v>119.6</v>
      </c>
      <c r="T114" s="16">
        <v>4.8099999999999996</v>
      </c>
      <c r="U114" s="16">
        <v>111.34</v>
      </c>
      <c r="V114" s="16">
        <v>51.3</v>
      </c>
      <c r="W114" s="16">
        <v>152.65</v>
      </c>
      <c r="X114" s="16">
        <v>68.28</v>
      </c>
      <c r="Y114" s="16">
        <v>16.100000000000001</v>
      </c>
      <c r="Z114" s="16">
        <v>22.32</v>
      </c>
      <c r="AA114" s="16">
        <v>29.73</v>
      </c>
      <c r="AB114" s="16">
        <v>61.57</v>
      </c>
      <c r="AC114" s="16">
        <v>9.69</v>
      </c>
      <c r="AD114" s="20">
        <v>285</v>
      </c>
      <c r="AE114" s="21">
        <v>306.39999999999998</v>
      </c>
      <c r="AF114" s="24"/>
      <c r="AG114" s="24"/>
      <c r="AH114" s="24"/>
      <c r="AI114" s="24"/>
      <c r="AJ114" s="24"/>
      <c r="AK114" s="24"/>
      <c r="AL114" s="24"/>
      <c r="AM114" s="24"/>
      <c r="AN114" s="24">
        <v>278.10000000000002</v>
      </c>
      <c r="AO114" s="21">
        <v>299</v>
      </c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>
        <v>241.9</v>
      </c>
      <c r="BC114" s="34">
        <v>25.47</v>
      </c>
      <c r="BD114" s="35">
        <v>3</v>
      </c>
    </row>
    <row r="115" spans="1:56" x14ac:dyDescent="0.2">
      <c r="A115" s="3">
        <v>112</v>
      </c>
      <c r="B115" s="4">
        <v>996.8</v>
      </c>
      <c r="C115" s="12"/>
      <c r="D115" s="4">
        <v>364.6</v>
      </c>
      <c r="E115" s="29">
        <v>42.499000000000002</v>
      </c>
      <c r="F115" s="29">
        <v>40.948</v>
      </c>
      <c r="G115" s="29">
        <v>32.389000000000003</v>
      </c>
      <c r="H115" s="29">
        <v>17.414999999999999</v>
      </c>
      <c r="I115" s="29">
        <v>5.9370000000000003</v>
      </c>
      <c r="J115" s="29">
        <v>3.1520000000000001</v>
      </c>
      <c r="K115" s="29">
        <v>5.5579999999999998</v>
      </c>
      <c r="L115" s="29">
        <v>4.5149999999999997</v>
      </c>
      <c r="M115" s="29">
        <v>84.105999999999995</v>
      </c>
      <c r="N115" s="29">
        <v>2.2570000000000001</v>
      </c>
      <c r="O115" s="29">
        <v>0.88300000000000001</v>
      </c>
      <c r="P115" s="16">
        <v>21.7</v>
      </c>
      <c r="Q115" s="16">
        <v>35.299999999999997</v>
      </c>
      <c r="R115" s="16">
        <v>59.3</v>
      </c>
      <c r="S115" s="16">
        <v>119.6</v>
      </c>
      <c r="T115" s="16">
        <v>4.8099999999999996</v>
      </c>
      <c r="U115" s="16">
        <v>111.34</v>
      </c>
      <c r="V115" s="16">
        <v>51.3</v>
      </c>
      <c r="W115" s="16">
        <v>152.65</v>
      </c>
      <c r="X115" s="16">
        <v>68.28</v>
      </c>
      <c r="Y115" s="16">
        <v>16.100000000000001</v>
      </c>
      <c r="Z115" s="16">
        <v>22.32</v>
      </c>
      <c r="AA115" s="16">
        <v>29.73</v>
      </c>
      <c r="AB115" s="16">
        <v>61.57</v>
      </c>
      <c r="AC115" s="16">
        <v>9.69</v>
      </c>
      <c r="AD115" s="20">
        <v>285</v>
      </c>
      <c r="AE115" s="21">
        <v>306.39999999999998</v>
      </c>
      <c r="AF115" s="24"/>
      <c r="AG115" s="24"/>
      <c r="AH115" s="24"/>
      <c r="AI115" s="24"/>
      <c r="AJ115" s="24"/>
      <c r="AK115" s="24"/>
      <c r="AL115" s="24"/>
      <c r="AM115" s="24"/>
      <c r="AN115" s="24">
        <v>278.10000000000002</v>
      </c>
      <c r="AO115" s="21">
        <v>299</v>
      </c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>
        <v>241.9</v>
      </c>
      <c r="BC115" s="34">
        <v>25.47</v>
      </c>
      <c r="BD115" s="35">
        <v>3</v>
      </c>
    </row>
    <row r="116" spans="1:56" x14ac:dyDescent="0.2">
      <c r="A116" s="3">
        <v>113</v>
      </c>
      <c r="B116" s="4">
        <v>996.8</v>
      </c>
      <c r="C116" s="12"/>
      <c r="D116" s="4">
        <v>364.6</v>
      </c>
      <c r="E116" s="29">
        <v>42.499000000000002</v>
      </c>
      <c r="F116" s="29">
        <v>40.948</v>
      </c>
      <c r="G116" s="29">
        <v>32.389000000000003</v>
      </c>
      <c r="H116" s="29">
        <v>17.414999999999999</v>
      </c>
      <c r="I116" s="29">
        <v>5.9370000000000003</v>
      </c>
      <c r="J116" s="29">
        <v>3.1520000000000001</v>
      </c>
      <c r="K116" s="29">
        <v>5.5579999999999998</v>
      </c>
      <c r="L116" s="29">
        <v>4.5149999999999997</v>
      </c>
      <c r="M116" s="29">
        <v>84.105999999999995</v>
      </c>
      <c r="N116" s="29">
        <v>2.2570000000000001</v>
      </c>
      <c r="O116" s="29">
        <v>0.88300000000000001</v>
      </c>
      <c r="P116" s="16">
        <v>21.7</v>
      </c>
      <c r="Q116" s="16">
        <v>35.299999999999997</v>
      </c>
      <c r="R116" s="16">
        <v>59.3</v>
      </c>
      <c r="S116" s="16">
        <v>119.6</v>
      </c>
      <c r="T116" s="16">
        <v>4.8099999999999996</v>
      </c>
      <c r="U116" s="16">
        <v>111.34</v>
      </c>
      <c r="V116" s="16">
        <v>51.3</v>
      </c>
      <c r="W116" s="16">
        <v>152.65</v>
      </c>
      <c r="X116" s="16">
        <v>68.28</v>
      </c>
      <c r="Y116" s="16">
        <v>16.100000000000001</v>
      </c>
      <c r="Z116" s="16">
        <v>22.32</v>
      </c>
      <c r="AA116" s="16">
        <v>29.73</v>
      </c>
      <c r="AB116" s="16">
        <v>61.57</v>
      </c>
      <c r="AC116" s="16">
        <v>9.69</v>
      </c>
      <c r="AD116" s="20">
        <v>285</v>
      </c>
      <c r="AE116" s="21">
        <v>306.39999999999998</v>
      </c>
      <c r="AF116" s="24"/>
      <c r="AG116" s="24"/>
      <c r="AH116" s="24"/>
      <c r="AI116" s="24"/>
      <c r="AJ116" s="24"/>
      <c r="AK116" s="24"/>
      <c r="AL116" s="24"/>
      <c r="AM116" s="24"/>
      <c r="AN116" s="24">
        <v>278.10000000000002</v>
      </c>
      <c r="AO116" s="21">
        <v>299</v>
      </c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>
        <v>241.9</v>
      </c>
      <c r="BC116" s="34">
        <v>25.47</v>
      </c>
      <c r="BD116" s="35">
        <v>3</v>
      </c>
    </row>
    <row r="117" spans="1:56" x14ac:dyDescent="0.2">
      <c r="A117" s="3">
        <v>114</v>
      </c>
      <c r="B117" s="4">
        <v>996.8</v>
      </c>
      <c r="C117" s="12"/>
      <c r="D117" s="4">
        <v>364.6</v>
      </c>
      <c r="E117" s="29">
        <v>42.499000000000002</v>
      </c>
      <c r="F117" s="29">
        <v>40.948</v>
      </c>
      <c r="G117" s="29">
        <v>32.389000000000003</v>
      </c>
      <c r="H117" s="29">
        <v>17.414999999999999</v>
      </c>
      <c r="I117" s="29">
        <v>5.9370000000000003</v>
      </c>
      <c r="J117" s="29">
        <v>3.1520000000000001</v>
      </c>
      <c r="K117" s="29">
        <v>5.5579999999999998</v>
      </c>
      <c r="L117" s="29">
        <v>4.5149999999999997</v>
      </c>
      <c r="M117" s="29">
        <v>84.105999999999995</v>
      </c>
      <c r="N117" s="29">
        <v>2.2570000000000001</v>
      </c>
      <c r="O117" s="29">
        <v>0.88300000000000001</v>
      </c>
      <c r="P117" s="16">
        <v>21.7</v>
      </c>
      <c r="Q117" s="16">
        <v>35.299999999999997</v>
      </c>
      <c r="R117" s="16">
        <v>59.3</v>
      </c>
      <c r="S117" s="16">
        <v>119.6</v>
      </c>
      <c r="T117" s="16">
        <v>4.8099999999999996</v>
      </c>
      <c r="U117" s="16">
        <v>111.34</v>
      </c>
      <c r="V117" s="16">
        <v>51.3</v>
      </c>
      <c r="W117" s="16">
        <v>152.65</v>
      </c>
      <c r="X117" s="16">
        <v>68.28</v>
      </c>
      <c r="Y117" s="16">
        <v>16.100000000000001</v>
      </c>
      <c r="Z117" s="16">
        <v>22.32</v>
      </c>
      <c r="AA117" s="16">
        <v>29.73</v>
      </c>
      <c r="AB117" s="16">
        <v>61.57</v>
      </c>
      <c r="AC117" s="16">
        <v>9.69</v>
      </c>
      <c r="AD117" s="20">
        <v>285</v>
      </c>
      <c r="AE117" s="21">
        <v>306.39999999999998</v>
      </c>
      <c r="AF117" s="24"/>
      <c r="AG117" s="24"/>
      <c r="AH117" s="24"/>
      <c r="AI117" s="24"/>
      <c r="AJ117" s="24"/>
      <c r="AK117" s="24"/>
      <c r="AL117" s="24"/>
      <c r="AM117" s="24"/>
      <c r="AN117" s="24">
        <v>278.10000000000002</v>
      </c>
      <c r="AO117" s="21">
        <v>299</v>
      </c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>
        <v>241.9</v>
      </c>
      <c r="BC117" s="34">
        <v>25.47</v>
      </c>
      <c r="BD117" s="35">
        <v>3</v>
      </c>
    </row>
    <row r="118" spans="1:56" x14ac:dyDescent="0.2">
      <c r="A118" s="3">
        <v>115</v>
      </c>
      <c r="B118" s="4">
        <v>996.8</v>
      </c>
      <c r="C118" s="12"/>
      <c r="D118" s="4">
        <v>364.6</v>
      </c>
      <c r="E118" s="29">
        <v>42.499000000000002</v>
      </c>
      <c r="F118" s="29">
        <v>40.948</v>
      </c>
      <c r="G118" s="29">
        <v>32.389000000000003</v>
      </c>
      <c r="H118" s="29">
        <v>17.414999999999999</v>
      </c>
      <c r="I118" s="29">
        <v>5.9370000000000003</v>
      </c>
      <c r="J118" s="29">
        <v>3.1520000000000001</v>
      </c>
      <c r="K118" s="29">
        <v>5.5579999999999998</v>
      </c>
      <c r="L118" s="29">
        <v>4.5149999999999997</v>
      </c>
      <c r="M118" s="29">
        <v>84.105999999999995</v>
      </c>
      <c r="N118" s="29">
        <v>2.2570000000000001</v>
      </c>
      <c r="O118" s="29">
        <v>0.88300000000000001</v>
      </c>
      <c r="P118" s="16">
        <v>21.7</v>
      </c>
      <c r="Q118" s="16">
        <v>35.299999999999997</v>
      </c>
      <c r="R118" s="16">
        <v>59.3</v>
      </c>
      <c r="S118" s="16">
        <v>119.6</v>
      </c>
      <c r="T118" s="16">
        <v>4.8099999999999996</v>
      </c>
      <c r="U118" s="16">
        <v>111.34</v>
      </c>
      <c r="V118" s="16">
        <v>51.3</v>
      </c>
      <c r="W118" s="16">
        <v>152.65</v>
      </c>
      <c r="X118" s="16">
        <v>68.28</v>
      </c>
      <c r="Y118" s="16">
        <v>16.100000000000001</v>
      </c>
      <c r="Z118" s="16">
        <v>22.32</v>
      </c>
      <c r="AA118" s="16">
        <v>29.73</v>
      </c>
      <c r="AB118" s="16">
        <v>61.57</v>
      </c>
      <c r="AC118" s="16">
        <v>9.69</v>
      </c>
      <c r="AD118" s="20">
        <v>285</v>
      </c>
      <c r="AE118" s="21">
        <v>306.39999999999998</v>
      </c>
      <c r="AF118" s="24"/>
      <c r="AG118" s="24"/>
      <c r="AH118" s="24"/>
      <c r="AI118" s="24"/>
      <c r="AJ118" s="24"/>
      <c r="AK118" s="24"/>
      <c r="AL118" s="24"/>
      <c r="AM118" s="24"/>
      <c r="AN118" s="24">
        <v>278.10000000000002</v>
      </c>
      <c r="AO118" s="21">
        <v>299</v>
      </c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>
        <v>241.9</v>
      </c>
      <c r="BC118" s="34">
        <v>25.47</v>
      </c>
      <c r="BD118" s="35">
        <v>3</v>
      </c>
    </row>
    <row r="119" spans="1:56" x14ac:dyDescent="0.2">
      <c r="A119" s="3">
        <v>116</v>
      </c>
      <c r="B119" s="4">
        <v>996.8</v>
      </c>
      <c r="C119" s="12"/>
      <c r="D119" s="4">
        <v>364.6</v>
      </c>
      <c r="E119" s="29">
        <v>42.499000000000002</v>
      </c>
      <c r="F119" s="29">
        <v>40.948</v>
      </c>
      <c r="G119" s="29">
        <v>32.389000000000003</v>
      </c>
      <c r="H119" s="29">
        <v>17.414999999999999</v>
      </c>
      <c r="I119" s="29">
        <v>5.9370000000000003</v>
      </c>
      <c r="J119" s="29">
        <v>3.1520000000000001</v>
      </c>
      <c r="K119" s="29">
        <v>5.5579999999999998</v>
      </c>
      <c r="L119" s="29">
        <v>4.5149999999999997</v>
      </c>
      <c r="M119" s="29">
        <v>84.105999999999995</v>
      </c>
      <c r="N119" s="29">
        <v>2.2570000000000001</v>
      </c>
      <c r="O119" s="29">
        <v>0.88300000000000001</v>
      </c>
      <c r="P119" s="16">
        <v>21.7</v>
      </c>
      <c r="Q119" s="16">
        <v>35.299999999999997</v>
      </c>
      <c r="R119" s="16">
        <v>59.3</v>
      </c>
      <c r="S119" s="16">
        <v>119.6</v>
      </c>
      <c r="T119" s="16">
        <v>4.8099999999999996</v>
      </c>
      <c r="U119" s="16">
        <v>111.34</v>
      </c>
      <c r="V119" s="16">
        <v>51.3</v>
      </c>
      <c r="W119" s="16">
        <v>152.65</v>
      </c>
      <c r="X119" s="16">
        <v>68.28</v>
      </c>
      <c r="Y119" s="16">
        <v>16.100000000000001</v>
      </c>
      <c r="Z119" s="16">
        <v>22.32</v>
      </c>
      <c r="AA119" s="16">
        <v>29.73</v>
      </c>
      <c r="AB119" s="16">
        <v>61.57</v>
      </c>
      <c r="AC119" s="16">
        <v>9.69</v>
      </c>
      <c r="AD119" s="20">
        <v>285</v>
      </c>
      <c r="AE119" s="21">
        <v>306.39999999999998</v>
      </c>
      <c r="AF119" s="24"/>
      <c r="AG119" s="24"/>
      <c r="AH119" s="24"/>
      <c r="AI119" s="24"/>
      <c r="AJ119" s="24"/>
      <c r="AK119" s="24"/>
      <c r="AL119" s="24"/>
      <c r="AM119" s="24"/>
      <c r="AN119" s="24">
        <v>278.10000000000002</v>
      </c>
      <c r="AO119" s="21">
        <v>299</v>
      </c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>
        <v>241.9</v>
      </c>
      <c r="BC119" s="34">
        <v>25.47</v>
      </c>
      <c r="BD119" s="35">
        <v>3</v>
      </c>
    </row>
    <row r="120" spans="1:56" x14ac:dyDescent="0.2">
      <c r="A120" s="3">
        <v>117</v>
      </c>
      <c r="B120" s="4">
        <v>996.8</v>
      </c>
      <c r="C120" s="12"/>
      <c r="D120" s="4">
        <v>364.6</v>
      </c>
      <c r="E120" s="29">
        <v>42.499000000000002</v>
      </c>
      <c r="F120" s="29">
        <v>40.948</v>
      </c>
      <c r="G120" s="29">
        <v>32.389000000000003</v>
      </c>
      <c r="H120" s="29">
        <v>17.414999999999999</v>
      </c>
      <c r="I120" s="29">
        <v>5.9370000000000003</v>
      </c>
      <c r="J120" s="29">
        <v>3.1520000000000001</v>
      </c>
      <c r="K120" s="29">
        <v>5.5579999999999998</v>
      </c>
      <c r="L120" s="29">
        <v>4.5149999999999997</v>
      </c>
      <c r="M120" s="29">
        <v>84.105999999999995</v>
      </c>
      <c r="N120" s="29">
        <v>2.2570000000000001</v>
      </c>
      <c r="O120" s="29">
        <v>0.88300000000000001</v>
      </c>
      <c r="P120" s="16">
        <v>21.7</v>
      </c>
      <c r="Q120" s="16">
        <v>35.299999999999997</v>
      </c>
      <c r="R120" s="16">
        <v>59.3</v>
      </c>
      <c r="S120" s="16">
        <v>119.6</v>
      </c>
      <c r="T120" s="16">
        <v>4.8099999999999996</v>
      </c>
      <c r="U120" s="16">
        <v>111.34</v>
      </c>
      <c r="V120" s="16">
        <v>51.3</v>
      </c>
      <c r="W120" s="16">
        <v>152.65</v>
      </c>
      <c r="X120" s="16">
        <v>68.28</v>
      </c>
      <c r="Y120" s="16">
        <v>16.100000000000001</v>
      </c>
      <c r="Z120" s="16">
        <v>22.32</v>
      </c>
      <c r="AA120" s="16">
        <v>29.73</v>
      </c>
      <c r="AB120" s="16">
        <v>61.57</v>
      </c>
      <c r="AC120" s="16">
        <v>9.69</v>
      </c>
      <c r="AD120" s="20">
        <v>285</v>
      </c>
      <c r="AE120" s="21">
        <v>306.39999999999998</v>
      </c>
      <c r="AF120" s="24"/>
      <c r="AG120" s="24"/>
      <c r="AH120" s="24"/>
      <c r="AI120" s="24"/>
      <c r="AJ120" s="24"/>
      <c r="AK120" s="24"/>
      <c r="AL120" s="24"/>
      <c r="AM120" s="24"/>
      <c r="AN120" s="24">
        <v>278.10000000000002</v>
      </c>
      <c r="AO120" s="21">
        <v>299</v>
      </c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>
        <v>241.9</v>
      </c>
      <c r="BC120" s="34">
        <v>25.47</v>
      </c>
      <c r="BD120" s="35">
        <v>3</v>
      </c>
    </row>
    <row r="121" spans="1:56" x14ac:dyDescent="0.2">
      <c r="A121" s="3">
        <v>118</v>
      </c>
      <c r="B121" s="4">
        <v>996.8</v>
      </c>
      <c r="C121" s="12"/>
      <c r="D121" s="4">
        <v>364.6</v>
      </c>
      <c r="E121" s="29">
        <v>42.499000000000002</v>
      </c>
      <c r="F121" s="29">
        <v>40.948</v>
      </c>
      <c r="G121" s="29">
        <v>32.389000000000003</v>
      </c>
      <c r="H121" s="29">
        <v>17.414999999999999</v>
      </c>
      <c r="I121" s="29">
        <v>5.9370000000000003</v>
      </c>
      <c r="J121" s="29">
        <v>3.1520000000000001</v>
      </c>
      <c r="K121" s="29">
        <v>5.5579999999999998</v>
      </c>
      <c r="L121" s="29">
        <v>4.5149999999999997</v>
      </c>
      <c r="M121" s="29">
        <v>84.105999999999995</v>
      </c>
      <c r="N121" s="29">
        <v>2.2570000000000001</v>
      </c>
      <c r="O121" s="29">
        <v>0.88300000000000001</v>
      </c>
      <c r="P121" s="16">
        <v>21.7</v>
      </c>
      <c r="Q121" s="16">
        <v>35.299999999999997</v>
      </c>
      <c r="R121" s="16">
        <v>59.3</v>
      </c>
      <c r="S121" s="16">
        <v>119.6</v>
      </c>
      <c r="T121" s="16">
        <v>4.8099999999999996</v>
      </c>
      <c r="U121" s="16">
        <v>111.34</v>
      </c>
      <c r="V121" s="16">
        <v>51.3</v>
      </c>
      <c r="W121" s="16">
        <v>152.65</v>
      </c>
      <c r="X121" s="16">
        <v>68.28</v>
      </c>
      <c r="Y121" s="16">
        <v>16.100000000000001</v>
      </c>
      <c r="Z121" s="16">
        <v>22.32</v>
      </c>
      <c r="AA121" s="16">
        <v>29.73</v>
      </c>
      <c r="AB121" s="16">
        <v>61.57</v>
      </c>
      <c r="AC121" s="16">
        <v>9.69</v>
      </c>
      <c r="AD121" s="20">
        <v>285</v>
      </c>
      <c r="AE121" s="21">
        <v>306.39999999999998</v>
      </c>
      <c r="AF121" s="24"/>
      <c r="AG121" s="24"/>
      <c r="AH121" s="24"/>
      <c r="AI121" s="24"/>
      <c r="AJ121" s="24"/>
      <c r="AK121" s="24"/>
      <c r="AL121" s="24"/>
      <c r="AM121" s="24"/>
      <c r="AN121" s="24">
        <v>278.10000000000002</v>
      </c>
      <c r="AO121" s="21">
        <v>299</v>
      </c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>
        <v>241.9</v>
      </c>
      <c r="BC121" s="34">
        <v>25.47</v>
      </c>
      <c r="BD121" s="35">
        <v>3</v>
      </c>
    </row>
    <row r="122" spans="1:56" x14ac:dyDescent="0.2">
      <c r="A122" s="3">
        <v>119</v>
      </c>
      <c r="B122" s="4">
        <v>996.8</v>
      </c>
      <c r="C122" s="12"/>
      <c r="D122" s="4">
        <v>364.6</v>
      </c>
      <c r="E122" s="29">
        <v>42.499000000000002</v>
      </c>
      <c r="F122" s="29">
        <v>40.948</v>
      </c>
      <c r="G122" s="29">
        <v>32.389000000000003</v>
      </c>
      <c r="H122" s="29">
        <v>17.414999999999999</v>
      </c>
      <c r="I122" s="29">
        <v>5.9370000000000003</v>
      </c>
      <c r="J122" s="29">
        <v>3.1520000000000001</v>
      </c>
      <c r="K122" s="29">
        <v>5.5579999999999998</v>
      </c>
      <c r="L122" s="29">
        <v>4.5149999999999997</v>
      </c>
      <c r="M122" s="29">
        <v>84.105999999999995</v>
      </c>
      <c r="N122" s="29">
        <v>2.2570000000000001</v>
      </c>
      <c r="O122" s="29">
        <v>0.88300000000000001</v>
      </c>
      <c r="P122" s="16">
        <v>21.7</v>
      </c>
      <c r="Q122" s="16">
        <v>35.299999999999997</v>
      </c>
      <c r="R122" s="16">
        <v>59.3</v>
      </c>
      <c r="S122" s="16">
        <v>119.6</v>
      </c>
      <c r="T122" s="16">
        <v>4.8099999999999996</v>
      </c>
      <c r="U122" s="16">
        <v>111.34</v>
      </c>
      <c r="V122" s="16">
        <v>51.3</v>
      </c>
      <c r="W122" s="16">
        <v>152.65</v>
      </c>
      <c r="X122" s="16">
        <v>68.28</v>
      </c>
      <c r="Y122" s="16">
        <v>16.100000000000001</v>
      </c>
      <c r="Z122" s="16">
        <v>22.32</v>
      </c>
      <c r="AA122" s="16">
        <v>29.73</v>
      </c>
      <c r="AB122" s="16">
        <v>61.57</v>
      </c>
      <c r="AC122" s="16">
        <v>9.69</v>
      </c>
      <c r="AD122" s="20">
        <v>285</v>
      </c>
      <c r="AE122" s="21">
        <v>306.39999999999998</v>
      </c>
      <c r="AF122" s="24"/>
      <c r="AG122" s="24"/>
      <c r="AH122" s="24"/>
      <c r="AI122" s="24"/>
      <c r="AJ122" s="24"/>
      <c r="AK122" s="24"/>
      <c r="AL122" s="24"/>
      <c r="AM122" s="24"/>
      <c r="AN122" s="24">
        <v>278.10000000000002</v>
      </c>
      <c r="AO122" s="21">
        <v>299</v>
      </c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>
        <v>241.9</v>
      </c>
      <c r="BC122" s="34">
        <v>25.47</v>
      </c>
      <c r="BD122" s="35">
        <v>3</v>
      </c>
    </row>
    <row r="123" spans="1:56" x14ac:dyDescent="0.2">
      <c r="A123" s="3">
        <v>120</v>
      </c>
      <c r="B123" s="4">
        <v>996.8</v>
      </c>
      <c r="C123" s="12"/>
      <c r="D123" s="4">
        <v>364.6</v>
      </c>
      <c r="E123" s="29">
        <v>42.499000000000002</v>
      </c>
      <c r="F123" s="29">
        <v>40.948</v>
      </c>
      <c r="G123" s="29">
        <v>32.389000000000003</v>
      </c>
      <c r="H123" s="29">
        <v>17.414999999999999</v>
      </c>
      <c r="I123" s="29">
        <v>5.9370000000000003</v>
      </c>
      <c r="J123" s="29">
        <v>3.1520000000000001</v>
      </c>
      <c r="K123" s="29">
        <v>5.5579999999999998</v>
      </c>
      <c r="L123" s="29">
        <v>4.5149999999999997</v>
      </c>
      <c r="M123" s="29">
        <v>84.105999999999995</v>
      </c>
      <c r="N123" s="29">
        <v>2.2570000000000001</v>
      </c>
      <c r="O123" s="29">
        <v>0.88300000000000001</v>
      </c>
      <c r="P123" s="16">
        <v>21.7</v>
      </c>
      <c r="Q123" s="16">
        <v>35.299999999999997</v>
      </c>
      <c r="R123" s="16">
        <v>59.3</v>
      </c>
      <c r="S123" s="16">
        <v>119.6</v>
      </c>
      <c r="T123" s="16">
        <v>4.8099999999999996</v>
      </c>
      <c r="U123" s="16">
        <v>111.34</v>
      </c>
      <c r="V123" s="16">
        <v>51.3</v>
      </c>
      <c r="W123" s="16">
        <v>152.65</v>
      </c>
      <c r="X123" s="16">
        <v>68.28</v>
      </c>
      <c r="Y123" s="16">
        <v>16.100000000000001</v>
      </c>
      <c r="Z123" s="16">
        <v>22.32</v>
      </c>
      <c r="AA123" s="16">
        <v>29.73</v>
      </c>
      <c r="AB123" s="16">
        <v>61.57</v>
      </c>
      <c r="AC123" s="16">
        <v>9.69</v>
      </c>
      <c r="AD123" s="20">
        <v>285</v>
      </c>
      <c r="AE123" s="21">
        <v>306.39999999999998</v>
      </c>
      <c r="AF123" s="24"/>
      <c r="AG123" s="24"/>
      <c r="AH123" s="24"/>
      <c r="AI123" s="24"/>
      <c r="AJ123" s="24"/>
      <c r="AK123" s="24"/>
      <c r="AL123" s="24"/>
      <c r="AM123" s="24"/>
      <c r="AN123" s="24">
        <v>278.10000000000002</v>
      </c>
      <c r="AO123" s="21">
        <v>299</v>
      </c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>
        <v>241.9</v>
      </c>
      <c r="BC123" s="34">
        <v>25.47</v>
      </c>
      <c r="BD123" s="35">
        <v>3</v>
      </c>
    </row>
    <row r="125" spans="1:56" x14ac:dyDescent="0.2">
      <c r="B125" s="3"/>
      <c r="C125" s="3"/>
      <c r="D125" s="3"/>
    </row>
    <row r="126" spans="1:56" x14ac:dyDescent="0.2">
      <c r="B126" s="3"/>
      <c r="C126" s="3"/>
      <c r="D126" s="3"/>
    </row>
  </sheetData>
  <conditionalFormatting sqref="B125:D126">
    <cfRule type="cellIs" dxfId="1" priority="1" stopIfTrue="1" operator="equal">
      <formula>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126"/>
  <sheetViews>
    <sheetView workbookViewId="0">
      <pane xSplit="1" ySplit="2" topLeftCell="X3" activePane="bottomRight" state="frozen"/>
      <selection pane="topRight" activeCell="B1" sqref="B1"/>
      <selection pane="bottomLeft" activeCell="A4" sqref="A4"/>
      <selection pane="bottomRight" activeCell="BC46" sqref="BC46"/>
    </sheetView>
  </sheetViews>
  <sheetFormatPr baseColWidth="10" defaultRowHeight="12.75" x14ac:dyDescent="0.2"/>
  <cols>
    <col min="1" max="1" width="5.5703125" style="1" bestFit="1" customWidth="1"/>
    <col min="2" max="29" width="11.42578125" style="1"/>
    <col min="30" max="41" width="11.42578125" style="26"/>
    <col min="42" max="53" width="11.42578125" style="26" hidden="1" customWidth="1"/>
    <col min="54" max="55" width="11.42578125" style="26"/>
  </cols>
  <sheetData>
    <row r="1" spans="1:56" ht="63.75" x14ac:dyDescent="0.2">
      <c r="A1" s="11" t="s">
        <v>199</v>
      </c>
      <c r="B1" s="31" t="s">
        <v>0</v>
      </c>
      <c r="C1" s="32" t="s">
        <v>8</v>
      </c>
      <c r="D1" s="31" t="s">
        <v>3</v>
      </c>
      <c r="E1" s="30" t="s">
        <v>202</v>
      </c>
      <c r="F1" s="30" t="s">
        <v>203</v>
      </c>
      <c r="G1" s="30" t="s">
        <v>204</v>
      </c>
      <c r="H1" s="30" t="s">
        <v>205</v>
      </c>
      <c r="I1" s="30" t="s">
        <v>206</v>
      </c>
      <c r="J1" s="30" t="s">
        <v>207</v>
      </c>
      <c r="K1" s="30" t="s">
        <v>208</v>
      </c>
      <c r="L1" s="30" t="s">
        <v>209</v>
      </c>
      <c r="M1" s="30" t="s">
        <v>210</v>
      </c>
      <c r="N1" s="30" t="s">
        <v>48</v>
      </c>
      <c r="O1" s="30" t="s">
        <v>47</v>
      </c>
      <c r="P1" s="30" t="s">
        <v>50</v>
      </c>
      <c r="Q1" s="30" t="s">
        <v>51</v>
      </c>
      <c r="R1" s="30" t="s">
        <v>52</v>
      </c>
      <c r="S1" s="30" t="s">
        <v>170</v>
      </c>
      <c r="T1" s="30" t="s">
        <v>53</v>
      </c>
      <c r="U1" s="30" t="s">
        <v>54</v>
      </c>
      <c r="V1" s="30" t="s">
        <v>55</v>
      </c>
      <c r="W1" s="30" t="s">
        <v>56</v>
      </c>
      <c r="X1" s="30" t="s">
        <v>57</v>
      </c>
      <c r="Y1" s="30" t="s">
        <v>58</v>
      </c>
      <c r="Z1" s="30" t="s">
        <v>59</v>
      </c>
      <c r="AA1" s="30" t="s">
        <v>60</v>
      </c>
      <c r="AB1" s="30" t="s">
        <v>248</v>
      </c>
      <c r="AC1" s="30" t="s">
        <v>61</v>
      </c>
      <c r="AD1" s="42" t="s">
        <v>181</v>
      </c>
      <c r="AE1" s="42" t="s">
        <v>182</v>
      </c>
      <c r="AF1" s="30" t="s">
        <v>183</v>
      </c>
      <c r="AG1" s="30" t="s">
        <v>184</v>
      </c>
      <c r="AH1" s="30" t="s">
        <v>226</v>
      </c>
      <c r="AI1" s="30" t="s">
        <v>250</v>
      </c>
      <c r="AJ1" s="30" t="s">
        <v>185</v>
      </c>
      <c r="AK1" s="30" t="s">
        <v>186</v>
      </c>
      <c r="AL1" s="30" t="s">
        <v>187</v>
      </c>
      <c r="AM1" s="30" t="s">
        <v>188</v>
      </c>
      <c r="AN1" s="30" t="s">
        <v>159</v>
      </c>
      <c r="AO1" s="30" t="s">
        <v>160</v>
      </c>
      <c r="AP1" s="36" t="s">
        <v>144</v>
      </c>
      <c r="AQ1" s="36" t="s">
        <v>145</v>
      </c>
      <c r="AR1" s="36" t="s">
        <v>146</v>
      </c>
      <c r="AS1" s="36" t="s">
        <v>147</v>
      </c>
      <c r="AT1" s="36" t="s">
        <v>148</v>
      </c>
      <c r="AU1" s="36" t="s">
        <v>149</v>
      </c>
      <c r="AV1" s="36" t="s">
        <v>150</v>
      </c>
      <c r="AW1" s="36" t="s">
        <v>151</v>
      </c>
      <c r="AX1" s="36" t="s">
        <v>152</v>
      </c>
      <c r="AY1" s="36" t="s">
        <v>153</v>
      </c>
      <c r="AZ1" s="36" t="s">
        <v>154</v>
      </c>
      <c r="BA1" s="36" t="s">
        <v>155</v>
      </c>
      <c r="BB1" s="33" t="s">
        <v>135</v>
      </c>
      <c r="BC1" s="33" t="s">
        <v>136</v>
      </c>
      <c r="BD1" s="33" t="s">
        <v>200</v>
      </c>
    </row>
    <row r="2" spans="1:56" x14ac:dyDescent="0.2">
      <c r="A2" s="2" t="s">
        <v>1</v>
      </c>
      <c r="B2" s="27" t="s">
        <v>62</v>
      </c>
      <c r="C2" s="28" t="s">
        <v>64</v>
      </c>
      <c r="D2" s="27" t="s">
        <v>66</v>
      </c>
      <c r="E2" s="27" t="s">
        <v>211</v>
      </c>
      <c r="F2" s="27" t="s">
        <v>212</v>
      </c>
      <c r="G2" s="27" t="s">
        <v>213</v>
      </c>
      <c r="H2" s="27" t="s">
        <v>214</v>
      </c>
      <c r="I2" s="27" t="s">
        <v>215</v>
      </c>
      <c r="J2" s="27" t="s">
        <v>216</v>
      </c>
      <c r="K2" s="27" t="s">
        <v>217</v>
      </c>
      <c r="L2" s="27" t="s">
        <v>218</v>
      </c>
      <c r="M2" s="27" t="s">
        <v>219</v>
      </c>
      <c r="N2" s="27" t="s">
        <v>108</v>
      </c>
      <c r="O2" s="27" t="s">
        <v>107</v>
      </c>
      <c r="P2" s="27" t="s">
        <v>110</v>
      </c>
      <c r="Q2" s="27" t="s">
        <v>111</v>
      </c>
      <c r="R2" s="27" t="s">
        <v>112</v>
      </c>
      <c r="S2" s="27" t="s">
        <v>171</v>
      </c>
      <c r="T2" s="27" t="s">
        <v>113</v>
      </c>
      <c r="U2" s="27" t="s">
        <v>114</v>
      </c>
      <c r="V2" s="27" t="s">
        <v>115</v>
      </c>
      <c r="W2" s="27" t="s">
        <v>116</v>
      </c>
      <c r="X2" s="27" t="s">
        <v>117</v>
      </c>
      <c r="Y2" s="27" t="s">
        <v>118</v>
      </c>
      <c r="Z2" s="27" t="s">
        <v>119</v>
      </c>
      <c r="AA2" s="27" t="s">
        <v>120</v>
      </c>
      <c r="AB2" s="27" t="s">
        <v>249</v>
      </c>
      <c r="AC2" s="27" t="s">
        <v>121</v>
      </c>
      <c r="AD2" s="23" t="s">
        <v>189</v>
      </c>
      <c r="AE2" s="23" t="s">
        <v>192</v>
      </c>
      <c r="AF2" s="23" t="s">
        <v>190</v>
      </c>
      <c r="AG2" s="23" t="s">
        <v>191</v>
      </c>
      <c r="AH2" s="23" t="s">
        <v>228</v>
      </c>
      <c r="AI2" s="23" t="s">
        <v>227</v>
      </c>
      <c r="AJ2" s="23" t="s">
        <v>193</v>
      </c>
      <c r="AK2" s="23" t="s">
        <v>194</v>
      </c>
      <c r="AL2" s="23" t="s">
        <v>195</v>
      </c>
      <c r="AM2" s="23" t="s">
        <v>198</v>
      </c>
      <c r="AN2" s="23" t="s">
        <v>196</v>
      </c>
      <c r="AO2" s="25" t="s">
        <v>197</v>
      </c>
      <c r="AP2" s="25" t="s">
        <v>144</v>
      </c>
      <c r="AQ2" s="25" t="s">
        <v>145</v>
      </c>
      <c r="AR2" s="25" t="s">
        <v>146</v>
      </c>
      <c r="AS2" s="25" t="s">
        <v>147</v>
      </c>
      <c r="AT2" s="25" t="s">
        <v>148</v>
      </c>
      <c r="AU2" s="25" t="s">
        <v>149</v>
      </c>
      <c r="AV2" s="25" t="s">
        <v>150</v>
      </c>
      <c r="AW2" s="25" t="s">
        <v>151</v>
      </c>
      <c r="AX2" s="25" t="s">
        <v>152</v>
      </c>
      <c r="AY2" s="25" t="s">
        <v>153</v>
      </c>
      <c r="AZ2" s="25" t="s">
        <v>154</v>
      </c>
      <c r="BA2" s="25" t="s">
        <v>155</v>
      </c>
      <c r="BB2" s="13" t="s">
        <v>137</v>
      </c>
      <c r="BC2" s="13" t="s">
        <v>138</v>
      </c>
      <c r="BD2" s="13" t="s">
        <v>201</v>
      </c>
    </row>
    <row r="3" spans="1:56" x14ac:dyDescent="0.2">
      <c r="A3" s="3">
        <v>0</v>
      </c>
      <c r="B3" s="4">
        <v>24.54</v>
      </c>
      <c r="C3" s="12"/>
      <c r="D3" s="4">
        <v>11.21</v>
      </c>
      <c r="E3" s="29">
        <v>0.22500000000000001</v>
      </c>
      <c r="F3" s="29">
        <v>0.20399999999999999</v>
      </c>
      <c r="G3" s="29">
        <v>0.127</v>
      </c>
      <c r="H3" s="29">
        <v>5.5E-2</v>
      </c>
      <c r="I3" s="29">
        <v>1.7999999999999999E-2</v>
      </c>
      <c r="J3" s="29">
        <v>1E-3</v>
      </c>
      <c r="K3" s="29">
        <v>1E-3</v>
      </c>
      <c r="L3" s="29">
        <v>1E-3</v>
      </c>
      <c r="M3" s="29">
        <v>7.0000000000000001E-3</v>
      </c>
      <c r="N3" s="29">
        <v>0.27900000000000003</v>
      </c>
      <c r="O3" s="29">
        <v>0.05</v>
      </c>
      <c r="P3" s="16">
        <v>4.3</v>
      </c>
      <c r="Q3" s="16">
        <v>12.4</v>
      </c>
      <c r="R3" s="16">
        <v>25.3</v>
      </c>
      <c r="S3" s="16">
        <v>51.6</v>
      </c>
      <c r="T3" s="16">
        <v>1.6</v>
      </c>
      <c r="U3" s="16">
        <v>4.87</v>
      </c>
      <c r="V3" s="16">
        <v>0</v>
      </c>
      <c r="W3" s="16">
        <v>6.95</v>
      </c>
      <c r="X3" s="16">
        <v>0</v>
      </c>
      <c r="Y3" s="16">
        <v>0.69</v>
      </c>
      <c r="Z3" s="16">
        <v>5.31</v>
      </c>
      <c r="AA3" s="16">
        <v>9.9700000000000006</v>
      </c>
      <c r="AB3" s="16">
        <v>14.08</v>
      </c>
      <c r="AC3" s="16">
        <v>2.04</v>
      </c>
      <c r="AD3" s="20">
        <v>68.5</v>
      </c>
      <c r="AE3" s="21">
        <v>73.599999999999994</v>
      </c>
      <c r="AF3" s="43">
        <v>55.8</v>
      </c>
      <c r="AG3" s="43">
        <v>60</v>
      </c>
      <c r="AH3" s="43">
        <v>57</v>
      </c>
      <c r="AI3" s="43">
        <v>61.2</v>
      </c>
      <c r="AJ3" s="43">
        <v>69.5</v>
      </c>
      <c r="AK3" s="43">
        <v>73.7</v>
      </c>
      <c r="AL3" s="43">
        <v>81</v>
      </c>
      <c r="AM3" s="43">
        <v>85.2</v>
      </c>
      <c r="AN3" s="43">
        <v>58</v>
      </c>
      <c r="AO3" s="44">
        <v>62.3</v>
      </c>
      <c r="AP3" s="21">
        <v>125.5</v>
      </c>
      <c r="AQ3" s="21">
        <v>133.19999999999999</v>
      </c>
      <c r="AR3" s="21">
        <v>0</v>
      </c>
      <c r="AS3" s="21">
        <v>0</v>
      </c>
      <c r="AT3" s="21">
        <v>109.9</v>
      </c>
      <c r="AU3" s="21">
        <v>116.5</v>
      </c>
      <c r="AV3" s="21">
        <v>99.5</v>
      </c>
      <c r="AW3" s="21">
        <v>165.3</v>
      </c>
      <c r="AX3" s="21">
        <v>91.2</v>
      </c>
      <c r="AY3" s="21">
        <v>96.4</v>
      </c>
      <c r="AZ3" s="21">
        <v>0</v>
      </c>
      <c r="BA3" s="21">
        <v>0</v>
      </c>
      <c r="BB3" s="21">
        <v>6.18</v>
      </c>
      <c r="BC3" s="34">
        <v>98</v>
      </c>
      <c r="BD3" s="35">
        <v>0.75</v>
      </c>
    </row>
    <row r="4" spans="1:56" x14ac:dyDescent="0.2">
      <c r="A4" s="3">
        <v>1</v>
      </c>
      <c r="B4" s="4">
        <v>24.54</v>
      </c>
      <c r="C4" s="12"/>
      <c r="D4" s="4">
        <v>11.21</v>
      </c>
      <c r="E4" s="29">
        <v>0.22500000000000001</v>
      </c>
      <c r="F4" s="29">
        <v>0.20399999999999999</v>
      </c>
      <c r="G4" s="29">
        <v>0.127</v>
      </c>
      <c r="H4" s="29">
        <v>5.5E-2</v>
      </c>
      <c r="I4" s="29">
        <v>1.7999999999999999E-2</v>
      </c>
      <c r="J4" s="29">
        <v>1E-3</v>
      </c>
      <c r="K4" s="29">
        <v>1E-3</v>
      </c>
      <c r="L4" s="29">
        <v>1E-3</v>
      </c>
      <c r="M4" s="29">
        <v>7.0000000000000001E-3</v>
      </c>
      <c r="N4" s="29">
        <v>0.27900000000000003</v>
      </c>
      <c r="O4" s="29">
        <v>0.05</v>
      </c>
      <c r="P4" s="16">
        <v>4.3</v>
      </c>
      <c r="Q4" s="16">
        <v>12.4</v>
      </c>
      <c r="R4" s="16">
        <v>25.3</v>
      </c>
      <c r="S4" s="16">
        <v>51.6</v>
      </c>
      <c r="T4" s="16">
        <v>1.6</v>
      </c>
      <c r="U4" s="16">
        <v>4.87</v>
      </c>
      <c r="V4" s="16">
        <v>0</v>
      </c>
      <c r="W4" s="16">
        <v>6.95</v>
      </c>
      <c r="X4" s="16">
        <v>0</v>
      </c>
      <c r="Y4" s="16">
        <v>0.69</v>
      </c>
      <c r="Z4" s="16">
        <v>5.31</v>
      </c>
      <c r="AA4" s="16">
        <v>9.9700000000000006</v>
      </c>
      <c r="AB4" s="16">
        <v>14.08</v>
      </c>
      <c r="AC4" s="16">
        <v>2.04</v>
      </c>
      <c r="AD4" s="20">
        <v>68.5</v>
      </c>
      <c r="AE4" s="21">
        <v>73.599999999999994</v>
      </c>
      <c r="AF4" s="24">
        <v>55.8</v>
      </c>
      <c r="AG4" s="24">
        <v>60</v>
      </c>
      <c r="AH4" s="24">
        <v>57</v>
      </c>
      <c r="AI4" s="24">
        <v>61.2</v>
      </c>
      <c r="AJ4" s="24">
        <v>69.5</v>
      </c>
      <c r="AK4" s="24">
        <v>73.7</v>
      </c>
      <c r="AL4" s="24">
        <v>81</v>
      </c>
      <c r="AM4" s="24">
        <v>85.2</v>
      </c>
      <c r="AN4" s="24">
        <v>58</v>
      </c>
      <c r="AO4" s="21">
        <v>62.3</v>
      </c>
      <c r="AP4" s="21">
        <v>125.5</v>
      </c>
      <c r="AQ4" s="21">
        <v>133.19999999999999</v>
      </c>
      <c r="AR4" s="21">
        <v>0</v>
      </c>
      <c r="AS4" s="21">
        <v>0</v>
      </c>
      <c r="AT4" s="21">
        <v>109.9</v>
      </c>
      <c r="AU4" s="21">
        <v>116.5</v>
      </c>
      <c r="AV4" s="21">
        <v>99.5</v>
      </c>
      <c r="AW4" s="21">
        <v>165.3</v>
      </c>
      <c r="AX4" s="21">
        <v>91.2</v>
      </c>
      <c r="AY4" s="21">
        <v>96.4</v>
      </c>
      <c r="AZ4" s="21">
        <v>0</v>
      </c>
      <c r="BA4" s="21">
        <v>0</v>
      </c>
      <c r="BB4" s="21">
        <v>6.18</v>
      </c>
      <c r="BC4" s="34">
        <v>98</v>
      </c>
      <c r="BD4" s="35">
        <v>0.75</v>
      </c>
    </row>
    <row r="5" spans="1:56" x14ac:dyDescent="0.2">
      <c r="A5" s="3">
        <v>2</v>
      </c>
      <c r="B5" s="4">
        <v>24.54</v>
      </c>
      <c r="C5" s="12"/>
      <c r="D5" s="4">
        <v>11.21</v>
      </c>
      <c r="E5" s="29">
        <v>0.22500000000000001</v>
      </c>
      <c r="F5" s="29">
        <v>0.20399999999999999</v>
      </c>
      <c r="G5" s="29">
        <v>0.127</v>
      </c>
      <c r="H5" s="29">
        <v>5.5E-2</v>
      </c>
      <c r="I5" s="29">
        <v>1.7999999999999999E-2</v>
      </c>
      <c r="J5" s="29">
        <v>1E-3</v>
      </c>
      <c r="K5" s="29">
        <v>1E-3</v>
      </c>
      <c r="L5" s="29">
        <v>1E-3</v>
      </c>
      <c r="M5" s="29">
        <v>7.0000000000000001E-3</v>
      </c>
      <c r="N5" s="29">
        <v>0.27900000000000003</v>
      </c>
      <c r="O5" s="29">
        <v>0.05</v>
      </c>
      <c r="P5" s="16">
        <v>4.3</v>
      </c>
      <c r="Q5" s="16">
        <v>12.4</v>
      </c>
      <c r="R5" s="16">
        <v>25.3</v>
      </c>
      <c r="S5" s="16">
        <v>51.6</v>
      </c>
      <c r="T5" s="16">
        <v>1.6</v>
      </c>
      <c r="U5" s="16">
        <v>4.87</v>
      </c>
      <c r="V5" s="16">
        <v>0</v>
      </c>
      <c r="W5" s="16">
        <v>6.95</v>
      </c>
      <c r="X5" s="16">
        <v>0</v>
      </c>
      <c r="Y5" s="16">
        <v>0.69</v>
      </c>
      <c r="Z5" s="16">
        <v>5.31</v>
      </c>
      <c r="AA5" s="16">
        <v>9.9700000000000006</v>
      </c>
      <c r="AB5" s="16">
        <v>14.08</v>
      </c>
      <c r="AC5" s="16">
        <v>2.04</v>
      </c>
      <c r="AD5" s="20">
        <v>68.5</v>
      </c>
      <c r="AE5" s="21">
        <v>73.599999999999994</v>
      </c>
      <c r="AF5" s="24">
        <v>55.8</v>
      </c>
      <c r="AG5" s="24">
        <v>60</v>
      </c>
      <c r="AH5" s="24">
        <v>57</v>
      </c>
      <c r="AI5" s="24">
        <v>61.2</v>
      </c>
      <c r="AJ5" s="24">
        <v>69.5</v>
      </c>
      <c r="AK5" s="24">
        <v>73.7</v>
      </c>
      <c r="AL5" s="24">
        <v>81</v>
      </c>
      <c r="AM5" s="24">
        <v>85.2</v>
      </c>
      <c r="AN5" s="24">
        <v>58</v>
      </c>
      <c r="AO5" s="21">
        <v>62.3</v>
      </c>
      <c r="AP5" s="21">
        <v>125.5</v>
      </c>
      <c r="AQ5" s="21">
        <v>133.19999999999999</v>
      </c>
      <c r="AR5" s="21">
        <v>0</v>
      </c>
      <c r="AS5" s="21">
        <v>0</v>
      </c>
      <c r="AT5" s="21">
        <v>109.9</v>
      </c>
      <c r="AU5" s="21">
        <v>116.5</v>
      </c>
      <c r="AV5" s="21">
        <v>99.5</v>
      </c>
      <c r="AW5" s="21">
        <v>165.3</v>
      </c>
      <c r="AX5" s="21">
        <v>91.2</v>
      </c>
      <c r="AY5" s="21">
        <v>96.4</v>
      </c>
      <c r="AZ5" s="21">
        <v>0</v>
      </c>
      <c r="BA5" s="21">
        <v>0</v>
      </c>
      <c r="BB5" s="21">
        <v>6.18</v>
      </c>
      <c r="BC5" s="34">
        <v>98</v>
      </c>
      <c r="BD5" s="35">
        <v>0.75</v>
      </c>
    </row>
    <row r="6" spans="1:56" x14ac:dyDescent="0.2">
      <c r="A6" s="3">
        <v>3</v>
      </c>
      <c r="B6" s="4">
        <v>24.54</v>
      </c>
      <c r="C6" s="12"/>
      <c r="D6" s="4">
        <v>11.21</v>
      </c>
      <c r="E6" s="29">
        <v>0.22500000000000001</v>
      </c>
      <c r="F6" s="29">
        <v>0.20399999999999999</v>
      </c>
      <c r="G6" s="29">
        <v>0.127</v>
      </c>
      <c r="H6" s="29">
        <v>5.5E-2</v>
      </c>
      <c r="I6" s="29">
        <v>1.7999999999999999E-2</v>
      </c>
      <c r="J6" s="29">
        <v>1E-3</v>
      </c>
      <c r="K6" s="29">
        <v>1E-3</v>
      </c>
      <c r="L6" s="29">
        <v>1E-3</v>
      </c>
      <c r="M6" s="29">
        <v>7.0000000000000001E-3</v>
      </c>
      <c r="N6" s="29">
        <v>0.27900000000000003</v>
      </c>
      <c r="O6" s="29">
        <v>0.05</v>
      </c>
      <c r="P6" s="16">
        <v>4.3</v>
      </c>
      <c r="Q6" s="16">
        <v>12.4</v>
      </c>
      <c r="R6" s="16">
        <v>25.3</v>
      </c>
      <c r="S6" s="16">
        <v>51.6</v>
      </c>
      <c r="T6" s="16">
        <v>1.6</v>
      </c>
      <c r="U6" s="16">
        <v>4.87</v>
      </c>
      <c r="V6" s="16">
        <v>0</v>
      </c>
      <c r="W6" s="16">
        <v>6.95</v>
      </c>
      <c r="X6" s="16">
        <v>0</v>
      </c>
      <c r="Y6" s="16">
        <v>0.69</v>
      </c>
      <c r="Z6" s="16">
        <v>5.31</v>
      </c>
      <c r="AA6" s="16">
        <v>9.9700000000000006</v>
      </c>
      <c r="AB6" s="16">
        <v>14.08</v>
      </c>
      <c r="AC6" s="16">
        <v>2.04</v>
      </c>
      <c r="AD6" s="20">
        <v>68.5</v>
      </c>
      <c r="AE6" s="21">
        <v>73.599999999999994</v>
      </c>
      <c r="AF6" s="24">
        <v>55.8</v>
      </c>
      <c r="AG6" s="24">
        <v>60</v>
      </c>
      <c r="AH6" s="24">
        <v>57</v>
      </c>
      <c r="AI6" s="24">
        <v>61.2</v>
      </c>
      <c r="AJ6" s="24">
        <v>69.5</v>
      </c>
      <c r="AK6" s="24">
        <v>73.7</v>
      </c>
      <c r="AL6" s="24">
        <v>81</v>
      </c>
      <c r="AM6" s="24">
        <v>85.2</v>
      </c>
      <c r="AN6" s="24">
        <v>58</v>
      </c>
      <c r="AO6" s="21">
        <v>62.3</v>
      </c>
      <c r="AP6" s="21">
        <v>125.5</v>
      </c>
      <c r="AQ6" s="21">
        <v>133.19999999999999</v>
      </c>
      <c r="AR6" s="21">
        <v>0</v>
      </c>
      <c r="AS6" s="21">
        <v>0</v>
      </c>
      <c r="AT6" s="21">
        <v>109.9</v>
      </c>
      <c r="AU6" s="21">
        <v>116.5</v>
      </c>
      <c r="AV6" s="21">
        <v>99.5</v>
      </c>
      <c r="AW6" s="21">
        <v>165.3</v>
      </c>
      <c r="AX6" s="21">
        <v>91.2</v>
      </c>
      <c r="AY6" s="21">
        <v>96.4</v>
      </c>
      <c r="AZ6" s="21">
        <v>0</v>
      </c>
      <c r="BA6" s="21">
        <v>0</v>
      </c>
      <c r="BB6" s="21">
        <v>6.18</v>
      </c>
      <c r="BC6" s="34">
        <v>98</v>
      </c>
      <c r="BD6" s="35">
        <v>0.75</v>
      </c>
    </row>
    <row r="7" spans="1:56" x14ac:dyDescent="0.2">
      <c r="A7" s="3">
        <v>4</v>
      </c>
      <c r="B7" s="4">
        <v>24.54</v>
      </c>
      <c r="C7" s="12"/>
      <c r="D7" s="4">
        <v>11.21</v>
      </c>
      <c r="E7" s="29">
        <v>0.22500000000000001</v>
      </c>
      <c r="F7" s="29">
        <v>0.20399999999999999</v>
      </c>
      <c r="G7" s="29">
        <v>0.127</v>
      </c>
      <c r="H7" s="29">
        <v>5.5E-2</v>
      </c>
      <c r="I7" s="29">
        <v>1.7999999999999999E-2</v>
      </c>
      <c r="J7" s="29">
        <v>1E-3</v>
      </c>
      <c r="K7" s="29">
        <v>1E-3</v>
      </c>
      <c r="L7" s="29">
        <v>1E-3</v>
      </c>
      <c r="M7" s="29">
        <v>7.0000000000000001E-3</v>
      </c>
      <c r="N7" s="29">
        <v>0.27900000000000003</v>
      </c>
      <c r="O7" s="29">
        <v>0.05</v>
      </c>
      <c r="P7" s="16">
        <v>4.3</v>
      </c>
      <c r="Q7" s="16">
        <v>12.4</v>
      </c>
      <c r="R7" s="16">
        <v>25.3</v>
      </c>
      <c r="S7" s="16">
        <v>51.6</v>
      </c>
      <c r="T7" s="16">
        <v>1.6</v>
      </c>
      <c r="U7" s="16">
        <v>4.87</v>
      </c>
      <c r="V7" s="16">
        <v>0</v>
      </c>
      <c r="W7" s="16">
        <v>6.95</v>
      </c>
      <c r="X7" s="16">
        <v>0</v>
      </c>
      <c r="Y7" s="16">
        <v>0.69</v>
      </c>
      <c r="Z7" s="16">
        <v>5.31</v>
      </c>
      <c r="AA7" s="16">
        <v>9.9700000000000006</v>
      </c>
      <c r="AB7" s="16">
        <v>14.08</v>
      </c>
      <c r="AC7" s="16">
        <v>2.04</v>
      </c>
      <c r="AD7" s="20">
        <v>68.5</v>
      </c>
      <c r="AE7" s="21">
        <v>73.599999999999994</v>
      </c>
      <c r="AF7" s="24">
        <v>55.8</v>
      </c>
      <c r="AG7" s="24">
        <v>60</v>
      </c>
      <c r="AH7" s="24">
        <v>57</v>
      </c>
      <c r="AI7" s="24">
        <v>61.2</v>
      </c>
      <c r="AJ7" s="24">
        <v>69.5</v>
      </c>
      <c r="AK7" s="24">
        <v>73.7</v>
      </c>
      <c r="AL7" s="24">
        <v>81</v>
      </c>
      <c r="AM7" s="24">
        <v>85.2</v>
      </c>
      <c r="AN7" s="24">
        <v>58</v>
      </c>
      <c r="AO7" s="21">
        <v>62.3</v>
      </c>
      <c r="AP7" s="21">
        <v>125.5</v>
      </c>
      <c r="AQ7" s="21">
        <v>133.19999999999999</v>
      </c>
      <c r="AR7" s="21">
        <v>0</v>
      </c>
      <c r="AS7" s="21">
        <v>0</v>
      </c>
      <c r="AT7" s="21">
        <v>109.9</v>
      </c>
      <c r="AU7" s="21">
        <v>116.5</v>
      </c>
      <c r="AV7" s="21">
        <v>99.5</v>
      </c>
      <c r="AW7" s="21">
        <v>165.3</v>
      </c>
      <c r="AX7" s="21">
        <v>91.2</v>
      </c>
      <c r="AY7" s="21">
        <v>96.4</v>
      </c>
      <c r="AZ7" s="21">
        <v>0</v>
      </c>
      <c r="BA7" s="21">
        <v>0</v>
      </c>
      <c r="BB7" s="21">
        <v>6.18</v>
      </c>
      <c r="BC7" s="34">
        <v>98</v>
      </c>
      <c r="BD7" s="35">
        <v>0.75</v>
      </c>
    </row>
    <row r="8" spans="1:56" x14ac:dyDescent="0.2">
      <c r="A8" s="3">
        <v>5</v>
      </c>
      <c r="B8" s="4">
        <v>24.54</v>
      </c>
      <c r="C8" s="12"/>
      <c r="D8" s="4">
        <v>11.21</v>
      </c>
      <c r="E8" s="29">
        <v>0.22500000000000001</v>
      </c>
      <c r="F8" s="29">
        <v>0.20399999999999999</v>
      </c>
      <c r="G8" s="29">
        <v>0.127</v>
      </c>
      <c r="H8" s="29">
        <v>5.5E-2</v>
      </c>
      <c r="I8" s="29">
        <v>1.7999999999999999E-2</v>
      </c>
      <c r="J8" s="29">
        <v>1E-3</v>
      </c>
      <c r="K8" s="29">
        <v>1E-3</v>
      </c>
      <c r="L8" s="29">
        <v>1E-3</v>
      </c>
      <c r="M8" s="29">
        <v>7.0000000000000001E-3</v>
      </c>
      <c r="N8" s="29">
        <v>0.27900000000000003</v>
      </c>
      <c r="O8" s="29">
        <v>0.05</v>
      </c>
      <c r="P8" s="16">
        <v>4.3</v>
      </c>
      <c r="Q8" s="16">
        <v>12.4</v>
      </c>
      <c r="R8" s="16">
        <v>25.3</v>
      </c>
      <c r="S8" s="16">
        <v>51.6</v>
      </c>
      <c r="T8" s="16">
        <v>1.6</v>
      </c>
      <c r="U8" s="16">
        <v>4.87</v>
      </c>
      <c r="V8" s="16">
        <v>0</v>
      </c>
      <c r="W8" s="16">
        <v>6.95</v>
      </c>
      <c r="X8" s="16">
        <v>0</v>
      </c>
      <c r="Y8" s="16">
        <v>0.69</v>
      </c>
      <c r="Z8" s="16">
        <v>5.31</v>
      </c>
      <c r="AA8" s="16">
        <v>9.9700000000000006</v>
      </c>
      <c r="AB8" s="16">
        <v>14.08</v>
      </c>
      <c r="AC8" s="16">
        <v>2.04</v>
      </c>
      <c r="AD8" s="20">
        <v>68.5</v>
      </c>
      <c r="AE8" s="21">
        <v>73.599999999999994</v>
      </c>
      <c r="AF8" s="24">
        <v>55.8</v>
      </c>
      <c r="AG8" s="24">
        <v>60</v>
      </c>
      <c r="AH8" s="24">
        <v>57</v>
      </c>
      <c r="AI8" s="24">
        <v>61.2</v>
      </c>
      <c r="AJ8" s="24">
        <v>69.5</v>
      </c>
      <c r="AK8" s="24">
        <v>73.7</v>
      </c>
      <c r="AL8" s="24">
        <v>81</v>
      </c>
      <c r="AM8" s="24">
        <v>85.2</v>
      </c>
      <c r="AN8" s="24">
        <v>58</v>
      </c>
      <c r="AO8" s="21">
        <v>62.3</v>
      </c>
      <c r="AP8" s="21">
        <v>125.5</v>
      </c>
      <c r="AQ8" s="21">
        <v>133.19999999999999</v>
      </c>
      <c r="AR8" s="21">
        <v>0</v>
      </c>
      <c r="AS8" s="21">
        <v>0</v>
      </c>
      <c r="AT8" s="21">
        <v>109.9</v>
      </c>
      <c r="AU8" s="21">
        <v>116.5</v>
      </c>
      <c r="AV8" s="21">
        <v>99.5</v>
      </c>
      <c r="AW8" s="21">
        <v>165.3</v>
      </c>
      <c r="AX8" s="21">
        <v>91.2</v>
      </c>
      <c r="AY8" s="21">
        <v>96.4</v>
      </c>
      <c r="AZ8" s="21">
        <v>0</v>
      </c>
      <c r="BA8" s="21">
        <v>0</v>
      </c>
      <c r="BB8" s="21">
        <v>6.18</v>
      </c>
      <c r="BC8" s="34">
        <v>98</v>
      </c>
      <c r="BD8" s="35">
        <v>0.75</v>
      </c>
    </row>
    <row r="9" spans="1:56" x14ac:dyDescent="0.2">
      <c r="A9" s="3">
        <v>6</v>
      </c>
      <c r="B9" s="4">
        <v>24.54</v>
      </c>
      <c r="C9" s="12"/>
      <c r="D9" s="4">
        <v>11.21</v>
      </c>
      <c r="E9" s="29">
        <v>0.22500000000000001</v>
      </c>
      <c r="F9" s="29">
        <v>0.20399999999999999</v>
      </c>
      <c r="G9" s="29">
        <v>0.127</v>
      </c>
      <c r="H9" s="29">
        <v>5.5E-2</v>
      </c>
      <c r="I9" s="29">
        <v>1.7999999999999999E-2</v>
      </c>
      <c r="J9" s="29">
        <v>1E-3</v>
      </c>
      <c r="K9" s="29">
        <v>1E-3</v>
      </c>
      <c r="L9" s="29">
        <v>1E-3</v>
      </c>
      <c r="M9" s="29">
        <v>7.0000000000000001E-3</v>
      </c>
      <c r="N9" s="29">
        <v>0.27900000000000003</v>
      </c>
      <c r="O9" s="29">
        <v>0.05</v>
      </c>
      <c r="P9" s="16">
        <v>4.3</v>
      </c>
      <c r="Q9" s="16">
        <v>12.4</v>
      </c>
      <c r="R9" s="16">
        <v>25.3</v>
      </c>
      <c r="S9" s="16">
        <v>51.6</v>
      </c>
      <c r="T9" s="16">
        <v>1.6</v>
      </c>
      <c r="U9" s="16">
        <v>4.87</v>
      </c>
      <c r="V9" s="16">
        <v>0</v>
      </c>
      <c r="W9" s="16">
        <v>6.95</v>
      </c>
      <c r="X9" s="16">
        <v>0</v>
      </c>
      <c r="Y9" s="16">
        <v>0.69</v>
      </c>
      <c r="Z9" s="16">
        <v>5.31</v>
      </c>
      <c r="AA9" s="16">
        <v>9.9700000000000006</v>
      </c>
      <c r="AB9" s="16">
        <v>14.08</v>
      </c>
      <c r="AC9" s="16">
        <v>2.04</v>
      </c>
      <c r="AD9" s="20">
        <v>68.5</v>
      </c>
      <c r="AE9" s="21">
        <v>73.599999999999994</v>
      </c>
      <c r="AF9" s="24">
        <v>55.8</v>
      </c>
      <c r="AG9" s="24">
        <v>60</v>
      </c>
      <c r="AH9" s="24">
        <v>57</v>
      </c>
      <c r="AI9" s="24">
        <v>61.2</v>
      </c>
      <c r="AJ9" s="24">
        <v>69.5</v>
      </c>
      <c r="AK9" s="24">
        <v>73.7</v>
      </c>
      <c r="AL9" s="24">
        <v>81</v>
      </c>
      <c r="AM9" s="24">
        <v>85.2</v>
      </c>
      <c r="AN9" s="24">
        <v>58</v>
      </c>
      <c r="AO9" s="21">
        <v>62.3</v>
      </c>
      <c r="AP9" s="21">
        <v>125.5</v>
      </c>
      <c r="AQ9" s="21">
        <v>133.19999999999999</v>
      </c>
      <c r="AR9" s="21">
        <v>0</v>
      </c>
      <c r="AS9" s="21">
        <v>0</v>
      </c>
      <c r="AT9" s="21">
        <v>109.9</v>
      </c>
      <c r="AU9" s="21">
        <v>116.5</v>
      </c>
      <c r="AV9" s="21">
        <v>99.5</v>
      </c>
      <c r="AW9" s="21">
        <v>165.3</v>
      </c>
      <c r="AX9" s="21">
        <v>91.2</v>
      </c>
      <c r="AY9" s="21">
        <v>96.4</v>
      </c>
      <c r="AZ9" s="21">
        <v>0</v>
      </c>
      <c r="BA9" s="21">
        <v>0</v>
      </c>
      <c r="BB9" s="21">
        <v>6.18</v>
      </c>
      <c r="BC9" s="34">
        <v>98</v>
      </c>
      <c r="BD9" s="35">
        <v>0.75</v>
      </c>
    </row>
    <row r="10" spans="1:56" x14ac:dyDescent="0.2">
      <c r="A10" s="3">
        <v>7</v>
      </c>
      <c r="B10" s="4">
        <v>24.54</v>
      </c>
      <c r="C10" s="12"/>
      <c r="D10" s="4">
        <v>11.21</v>
      </c>
      <c r="E10" s="29">
        <v>0.22500000000000001</v>
      </c>
      <c r="F10" s="29">
        <v>0.20399999999999999</v>
      </c>
      <c r="G10" s="29">
        <v>0.127</v>
      </c>
      <c r="H10" s="29">
        <v>5.5E-2</v>
      </c>
      <c r="I10" s="29">
        <v>1.7999999999999999E-2</v>
      </c>
      <c r="J10" s="29">
        <v>1E-3</v>
      </c>
      <c r="K10" s="29">
        <v>1E-3</v>
      </c>
      <c r="L10" s="29">
        <v>1E-3</v>
      </c>
      <c r="M10" s="29">
        <v>7.0000000000000001E-3</v>
      </c>
      <c r="N10" s="29">
        <v>0.27900000000000003</v>
      </c>
      <c r="O10" s="29">
        <v>0.05</v>
      </c>
      <c r="P10" s="16">
        <v>4.3</v>
      </c>
      <c r="Q10" s="16">
        <v>12.4</v>
      </c>
      <c r="R10" s="16">
        <v>25.3</v>
      </c>
      <c r="S10" s="16">
        <v>51.6</v>
      </c>
      <c r="T10" s="16">
        <v>1.6</v>
      </c>
      <c r="U10" s="16">
        <v>4.87</v>
      </c>
      <c r="V10" s="16">
        <v>0</v>
      </c>
      <c r="W10" s="16">
        <v>6.95</v>
      </c>
      <c r="X10" s="16">
        <v>0</v>
      </c>
      <c r="Y10" s="16">
        <v>0.69</v>
      </c>
      <c r="Z10" s="16">
        <v>5.31</v>
      </c>
      <c r="AA10" s="16">
        <v>9.9700000000000006</v>
      </c>
      <c r="AB10" s="16">
        <v>14.08</v>
      </c>
      <c r="AC10" s="16">
        <v>2.04</v>
      </c>
      <c r="AD10" s="20">
        <v>68.5</v>
      </c>
      <c r="AE10" s="21">
        <v>73.599999999999994</v>
      </c>
      <c r="AF10" s="24">
        <v>55.8</v>
      </c>
      <c r="AG10" s="24">
        <v>60</v>
      </c>
      <c r="AH10" s="24">
        <v>57</v>
      </c>
      <c r="AI10" s="24">
        <v>61.2</v>
      </c>
      <c r="AJ10" s="24">
        <v>69.5</v>
      </c>
      <c r="AK10" s="24">
        <v>73.7</v>
      </c>
      <c r="AL10" s="24">
        <v>81</v>
      </c>
      <c r="AM10" s="24">
        <v>85.2</v>
      </c>
      <c r="AN10" s="24">
        <v>58</v>
      </c>
      <c r="AO10" s="21">
        <v>62.3</v>
      </c>
      <c r="AP10" s="21">
        <v>125.5</v>
      </c>
      <c r="AQ10" s="21">
        <v>133.19999999999999</v>
      </c>
      <c r="AR10" s="21">
        <v>0</v>
      </c>
      <c r="AS10" s="21">
        <v>0</v>
      </c>
      <c r="AT10" s="21">
        <v>109.9</v>
      </c>
      <c r="AU10" s="21">
        <v>116.5</v>
      </c>
      <c r="AV10" s="21">
        <v>99.5</v>
      </c>
      <c r="AW10" s="21">
        <v>165.3</v>
      </c>
      <c r="AX10" s="21">
        <v>91.2</v>
      </c>
      <c r="AY10" s="21">
        <v>96.4</v>
      </c>
      <c r="AZ10" s="21">
        <v>0</v>
      </c>
      <c r="BA10" s="21">
        <v>0</v>
      </c>
      <c r="BB10" s="21">
        <v>6.18</v>
      </c>
      <c r="BC10" s="34">
        <v>98</v>
      </c>
      <c r="BD10" s="35">
        <v>0.75</v>
      </c>
    </row>
    <row r="11" spans="1:56" x14ac:dyDescent="0.2">
      <c r="A11" s="3">
        <v>8</v>
      </c>
      <c r="B11" s="4">
        <v>24.54</v>
      </c>
      <c r="C11" s="12"/>
      <c r="D11" s="4">
        <v>11.21</v>
      </c>
      <c r="E11" s="29">
        <v>0.22500000000000001</v>
      </c>
      <c r="F11" s="29">
        <v>0.20399999999999999</v>
      </c>
      <c r="G11" s="29">
        <v>0.127</v>
      </c>
      <c r="H11" s="29">
        <v>5.5E-2</v>
      </c>
      <c r="I11" s="29">
        <v>1.7999999999999999E-2</v>
      </c>
      <c r="J11" s="29">
        <v>1E-3</v>
      </c>
      <c r="K11" s="29">
        <v>1E-3</v>
      </c>
      <c r="L11" s="29">
        <v>1E-3</v>
      </c>
      <c r="M11" s="29">
        <v>7.0000000000000001E-3</v>
      </c>
      <c r="N11" s="29">
        <v>0.27900000000000003</v>
      </c>
      <c r="O11" s="29">
        <v>0.05</v>
      </c>
      <c r="P11" s="16">
        <v>4.3</v>
      </c>
      <c r="Q11" s="16">
        <v>12.4</v>
      </c>
      <c r="R11" s="16">
        <v>25.3</v>
      </c>
      <c r="S11" s="16">
        <v>51.6</v>
      </c>
      <c r="T11" s="16">
        <v>1.6</v>
      </c>
      <c r="U11" s="16">
        <v>4.87</v>
      </c>
      <c r="V11" s="16">
        <v>0</v>
      </c>
      <c r="W11" s="16">
        <v>6.95</v>
      </c>
      <c r="X11" s="16">
        <v>0</v>
      </c>
      <c r="Y11" s="16">
        <v>0.69</v>
      </c>
      <c r="Z11" s="16">
        <v>5.31</v>
      </c>
      <c r="AA11" s="16">
        <v>9.9700000000000006</v>
      </c>
      <c r="AB11" s="16">
        <v>14.08</v>
      </c>
      <c r="AC11" s="16">
        <v>2.04</v>
      </c>
      <c r="AD11" s="20">
        <v>68.5</v>
      </c>
      <c r="AE11" s="21">
        <v>73.599999999999994</v>
      </c>
      <c r="AF11" s="24">
        <v>55.8</v>
      </c>
      <c r="AG11" s="24">
        <v>60</v>
      </c>
      <c r="AH11" s="24">
        <v>57</v>
      </c>
      <c r="AI11" s="24">
        <v>61.2</v>
      </c>
      <c r="AJ11" s="24">
        <v>69.5</v>
      </c>
      <c r="AK11" s="24">
        <v>73.7</v>
      </c>
      <c r="AL11" s="24">
        <v>81</v>
      </c>
      <c r="AM11" s="24">
        <v>85.2</v>
      </c>
      <c r="AN11" s="24">
        <v>58</v>
      </c>
      <c r="AO11" s="21">
        <v>62.3</v>
      </c>
      <c r="AP11" s="21">
        <v>125.5</v>
      </c>
      <c r="AQ11" s="21">
        <v>133.19999999999999</v>
      </c>
      <c r="AR11" s="21">
        <v>0</v>
      </c>
      <c r="AS11" s="21">
        <v>0</v>
      </c>
      <c r="AT11" s="21">
        <v>109.9</v>
      </c>
      <c r="AU11" s="21">
        <v>116.5</v>
      </c>
      <c r="AV11" s="21">
        <v>99.5</v>
      </c>
      <c r="AW11" s="21">
        <v>165.3</v>
      </c>
      <c r="AX11" s="21">
        <v>91.2</v>
      </c>
      <c r="AY11" s="21">
        <v>96.4</v>
      </c>
      <c r="AZ11" s="21">
        <v>0</v>
      </c>
      <c r="BA11" s="21">
        <v>0</v>
      </c>
      <c r="BB11" s="21">
        <v>6.18</v>
      </c>
      <c r="BC11" s="34">
        <v>98</v>
      </c>
      <c r="BD11" s="35">
        <v>0.75</v>
      </c>
    </row>
    <row r="12" spans="1:56" x14ac:dyDescent="0.2">
      <c r="A12" s="3">
        <v>9</v>
      </c>
      <c r="B12" s="4">
        <v>24.54</v>
      </c>
      <c r="C12" s="12"/>
      <c r="D12" s="4">
        <v>11.21</v>
      </c>
      <c r="E12" s="29">
        <v>0.22500000000000001</v>
      </c>
      <c r="F12" s="29">
        <v>0.20399999999999999</v>
      </c>
      <c r="G12" s="29">
        <v>0.127</v>
      </c>
      <c r="H12" s="29">
        <v>5.5E-2</v>
      </c>
      <c r="I12" s="29">
        <v>1.7999999999999999E-2</v>
      </c>
      <c r="J12" s="29">
        <v>1E-3</v>
      </c>
      <c r="K12" s="29">
        <v>1E-3</v>
      </c>
      <c r="L12" s="29">
        <v>1E-3</v>
      </c>
      <c r="M12" s="29">
        <v>7.0000000000000001E-3</v>
      </c>
      <c r="N12" s="29">
        <v>0.27900000000000003</v>
      </c>
      <c r="O12" s="29">
        <v>0.05</v>
      </c>
      <c r="P12" s="16">
        <v>4.3</v>
      </c>
      <c r="Q12" s="16">
        <v>12.4</v>
      </c>
      <c r="R12" s="16">
        <v>25.3</v>
      </c>
      <c r="S12" s="16">
        <v>51.6</v>
      </c>
      <c r="T12" s="16">
        <v>1.6</v>
      </c>
      <c r="U12" s="16">
        <v>4.87</v>
      </c>
      <c r="V12" s="16">
        <v>0</v>
      </c>
      <c r="W12" s="16">
        <v>6.95</v>
      </c>
      <c r="X12" s="16">
        <v>0</v>
      </c>
      <c r="Y12" s="16">
        <v>0.69</v>
      </c>
      <c r="Z12" s="16">
        <v>5.31</v>
      </c>
      <c r="AA12" s="16">
        <v>9.9700000000000006</v>
      </c>
      <c r="AB12" s="16">
        <v>14.08</v>
      </c>
      <c r="AC12" s="16">
        <v>2.04</v>
      </c>
      <c r="AD12" s="20">
        <v>68.5</v>
      </c>
      <c r="AE12" s="21">
        <v>73.599999999999994</v>
      </c>
      <c r="AF12" s="24">
        <v>55.8</v>
      </c>
      <c r="AG12" s="24">
        <v>60</v>
      </c>
      <c r="AH12" s="24">
        <v>57</v>
      </c>
      <c r="AI12" s="24">
        <v>61.2</v>
      </c>
      <c r="AJ12" s="24">
        <v>69.5</v>
      </c>
      <c r="AK12" s="24">
        <v>73.7</v>
      </c>
      <c r="AL12" s="24">
        <v>81</v>
      </c>
      <c r="AM12" s="24">
        <v>85.2</v>
      </c>
      <c r="AN12" s="24">
        <v>58</v>
      </c>
      <c r="AO12" s="21">
        <v>62.3</v>
      </c>
      <c r="AP12" s="21">
        <v>125.5</v>
      </c>
      <c r="AQ12" s="21">
        <v>133.19999999999999</v>
      </c>
      <c r="AR12" s="21">
        <v>0</v>
      </c>
      <c r="AS12" s="21">
        <v>0</v>
      </c>
      <c r="AT12" s="21">
        <v>109.9</v>
      </c>
      <c r="AU12" s="21">
        <v>116.5</v>
      </c>
      <c r="AV12" s="21">
        <v>99.5</v>
      </c>
      <c r="AW12" s="21">
        <v>165.3</v>
      </c>
      <c r="AX12" s="21">
        <v>91.2</v>
      </c>
      <c r="AY12" s="21">
        <v>96.4</v>
      </c>
      <c r="AZ12" s="21">
        <v>0</v>
      </c>
      <c r="BA12" s="21">
        <v>0</v>
      </c>
      <c r="BB12" s="21">
        <v>6.18</v>
      </c>
      <c r="BC12" s="34">
        <v>98</v>
      </c>
      <c r="BD12" s="35">
        <v>0.75</v>
      </c>
    </row>
    <row r="13" spans="1:56" x14ac:dyDescent="0.2">
      <c r="A13" s="3">
        <v>10</v>
      </c>
      <c r="B13" s="4">
        <v>24.54</v>
      </c>
      <c r="C13" s="12"/>
      <c r="D13" s="4">
        <v>11.21</v>
      </c>
      <c r="E13" s="29">
        <v>0.22500000000000001</v>
      </c>
      <c r="F13" s="29">
        <v>0.20399999999999999</v>
      </c>
      <c r="G13" s="29">
        <v>0.127</v>
      </c>
      <c r="H13" s="29">
        <v>5.5E-2</v>
      </c>
      <c r="I13" s="29">
        <v>1.7999999999999999E-2</v>
      </c>
      <c r="J13" s="29">
        <v>1E-3</v>
      </c>
      <c r="K13" s="29">
        <v>1E-3</v>
      </c>
      <c r="L13" s="29">
        <v>1E-3</v>
      </c>
      <c r="M13" s="29">
        <v>7.0000000000000001E-3</v>
      </c>
      <c r="N13" s="29">
        <v>0.27900000000000003</v>
      </c>
      <c r="O13" s="29">
        <v>0.05</v>
      </c>
      <c r="P13" s="16">
        <v>4.3</v>
      </c>
      <c r="Q13" s="16">
        <v>12.4</v>
      </c>
      <c r="R13" s="16">
        <v>25.3</v>
      </c>
      <c r="S13" s="16">
        <v>51.6</v>
      </c>
      <c r="T13" s="16">
        <v>1.6</v>
      </c>
      <c r="U13" s="16">
        <v>4.87</v>
      </c>
      <c r="V13" s="16">
        <v>0</v>
      </c>
      <c r="W13" s="16">
        <v>6.95</v>
      </c>
      <c r="X13" s="16">
        <v>0</v>
      </c>
      <c r="Y13" s="16">
        <v>0.69</v>
      </c>
      <c r="Z13" s="16">
        <v>5.31</v>
      </c>
      <c r="AA13" s="16">
        <v>9.9700000000000006</v>
      </c>
      <c r="AB13" s="16">
        <v>14.08</v>
      </c>
      <c r="AC13" s="16">
        <v>2.04</v>
      </c>
      <c r="AD13" s="20">
        <v>68.5</v>
      </c>
      <c r="AE13" s="21">
        <v>73.599999999999994</v>
      </c>
      <c r="AF13" s="24">
        <v>55.8</v>
      </c>
      <c r="AG13" s="24">
        <v>60</v>
      </c>
      <c r="AH13" s="24">
        <v>57</v>
      </c>
      <c r="AI13" s="24">
        <v>61.2</v>
      </c>
      <c r="AJ13" s="24">
        <v>69.5</v>
      </c>
      <c r="AK13" s="24">
        <v>73.7</v>
      </c>
      <c r="AL13" s="24">
        <v>81</v>
      </c>
      <c r="AM13" s="24">
        <v>85.2</v>
      </c>
      <c r="AN13" s="24">
        <v>58</v>
      </c>
      <c r="AO13" s="21">
        <v>62.3</v>
      </c>
      <c r="AP13" s="21">
        <v>125.5</v>
      </c>
      <c r="AQ13" s="21">
        <v>133.19999999999999</v>
      </c>
      <c r="AR13" s="21">
        <v>0</v>
      </c>
      <c r="AS13" s="21">
        <v>0</v>
      </c>
      <c r="AT13" s="21">
        <v>109.9</v>
      </c>
      <c r="AU13" s="21">
        <v>116.5</v>
      </c>
      <c r="AV13" s="21">
        <v>99.5</v>
      </c>
      <c r="AW13" s="21">
        <v>165.3</v>
      </c>
      <c r="AX13" s="21">
        <v>91.2</v>
      </c>
      <c r="AY13" s="21">
        <v>96.4</v>
      </c>
      <c r="AZ13" s="21">
        <v>0</v>
      </c>
      <c r="BA13" s="21">
        <v>0</v>
      </c>
      <c r="BB13" s="21">
        <v>6.18</v>
      </c>
      <c r="BC13" s="34">
        <v>98</v>
      </c>
      <c r="BD13" s="35">
        <v>0.75</v>
      </c>
    </row>
    <row r="14" spans="1:56" x14ac:dyDescent="0.2">
      <c r="A14" s="3">
        <v>11</v>
      </c>
      <c r="B14" s="4">
        <v>24.54</v>
      </c>
      <c r="C14" s="12"/>
      <c r="D14" s="4">
        <v>11.21</v>
      </c>
      <c r="E14" s="29">
        <v>0.22500000000000001</v>
      </c>
      <c r="F14" s="29">
        <v>0.20399999999999999</v>
      </c>
      <c r="G14" s="29">
        <v>0.127</v>
      </c>
      <c r="H14" s="29">
        <v>5.5E-2</v>
      </c>
      <c r="I14" s="29">
        <v>1.7999999999999999E-2</v>
      </c>
      <c r="J14" s="29">
        <v>1E-3</v>
      </c>
      <c r="K14" s="29">
        <v>1E-3</v>
      </c>
      <c r="L14" s="29">
        <v>1E-3</v>
      </c>
      <c r="M14" s="29">
        <v>7.0000000000000001E-3</v>
      </c>
      <c r="N14" s="29">
        <v>0.27900000000000003</v>
      </c>
      <c r="O14" s="29">
        <v>0.05</v>
      </c>
      <c r="P14" s="16">
        <v>4.3</v>
      </c>
      <c r="Q14" s="16">
        <v>12.4</v>
      </c>
      <c r="R14" s="16">
        <v>25.3</v>
      </c>
      <c r="S14" s="16">
        <v>51.6</v>
      </c>
      <c r="T14" s="16">
        <v>1.6</v>
      </c>
      <c r="U14" s="16">
        <v>4.87</v>
      </c>
      <c r="V14" s="16">
        <v>0</v>
      </c>
      <c r="W14" s="16">
        <v>6.95</v>
      </c>
      <c r="X14" s="16">
        <v>0</v>
      </c>
      <c r="Y14" s="16">
        <v>0.69</v>
      </c>
      <c r="Z14" s="16">
        <v>5.31</v>
      </c>
      <c r="AA14" s="16">
        <v>9.9700000000000006</v>
      </c>
      <c r="AB14" s="16">
        <v>14.08</v>
      </c>
      <c r="AC14" s="16">
        <v>2.04</v>
      </c>
      <c r="AD14" s="20">
        <v>68.5</v>
      </c>
      <c r="AE14" s="21">
        <v>73.599999999999994</v>
      </c>
      <c r="AF14" s="24">
        <v>55.8</v>
      </c>
      <c r="AG14" s="24">
        <v>60</v>
      </c>
      <c r="AH14" s="24">
        <v>57</v>
      </c>
      <c r="AI14" s="24">
        <v>61.2</v>
      </c>
      <c r="AJ14" s="24">
        <v>69.5</v>
      </c>
      <c r="AK14" s="24">
        <v>73.7</v>
      </c>
      <c r="AL14" s="24">
        <v>81</v>
      </c>
      <c r="AM14" s="24">
        <v>85.2</v>
      </c>
      <c r="AN14" s="24">
        <v>58</v>
      </c>
      <c r="AO14" s="21">
        <v>62.3</v>
      </c>
      <c r="AP14" s="21">
        <v>125.5</v>
      </c>
      <c r="AQ14" s="21">
        <v>133.19999999999999</v>
      </c>
      <c r="AR14" s="21">
        <v>0</v>
      </c>
      <c r="AS14" s="21">
        <v>0</v>
      </c>
      <c r="AT14" s="21">
        <v>109.9</v>
      </c>
      <c r="AU14" s="21">
        <v>116.5</v>
      </c>
      <c r="AV14" s="21">
        <v>99.5</v>
      </c>
      <c r="AW14" s="21">
        <v>165.3</v>
      </c>
      <c r="AX14" s="21">
        <v>91.2</v>
      </c>
      <c r="AY14" s="21">
        <v>96.4</v>
      </c>
      <c r="AZ14" s="21">
        <v>0</v>
      </c>
      <c r="BA14" s="21">
        <v>0</v>
      </c>
      <c r="BB14" s="21">
        <v>6.18</v>
      </c>
      <c r="BC14" s="34">
        <v>98</v>
      </c>
      <c r="BD14" s="35">
        <v>0.75</v>
      </c>
    </row>
    <row r="15" spans="1:56" x14ac:dyDescent="0.2">
      <c r="A15" s="3">
        <v>12</v>
      </c>
      <c r="B15" s="4">
        <v>24.54</v>
      </c>
      <c r="C15" s="12"/>
      <c r="D15" s="4">
        <v>11.21</v>
      </c>
      <c r="E15" s="29">
        <v>0.22500000000000001</v>
      </c>
      <c r="F15" s="29">
        <v>0.20399999999999999</v>
      </c>
      <c r="G15" s="29">
        <v>0.127</v>
      </c>
      <c r="H15" s="29">
        <v>5.5E-2</v>
      </c>
      <c r="I15" s="29">
        <v>1.7999999999999999E-2</v>
      </c>
      <c r="J15" s="29">
        <v>1E-3</v>
      </c>
      <c r="K15" s="29">
        <v>1E-3</v>
      </c>
      <c r="L15" s="29">
        <v>1E-3</v>
      </c>
      <c r="M15" s="29">
        <v>7.0000000000000001E-3</v>
      </c>
      <c r="N15" s="29">
        <v>0.27900000000000003</v>
      </c>
      <c r="O15" s="29">
        <v>0.05</v>
      </c>
      <c r="P15" s="16">
        <v>4.3</v>
      </c>
      <c r="Q15" s="16">
        <v>12.4</v>
      </c>
      <c r="R15" s="16">
        <v>25.3</v>
      </c>
      <c r="S15" s="16">
        <v>51.6</v>
      </c>
      <c r="T15" s="16">
        <v>1.6</v>
      </c>
      <c r="U15" s="16">
        <v>4.87</v>
      </c>
      <c r="V15" s="16">
        <v>0</v>
      </c>
      <c r="W15" s="16">
        <v>6.95</v>
      </c>
      <c r="X15" s="16">
        <v>0</v>
      </c>
      <c r="Y15" s="16">
        <v>0.69</v>
      </c>
      <c r="Z15" s="16">
        <v>5.31</v>
      </c>
      <c r="AA15" s="16">
        <v>9.9700000000000006</v>
      </c>
      <c r="AB15" s="16">
        <v>14.08</v>
      </c>
      <c r="AC15" s="16">
        <v>2.04</v>
      </c>
      <c r="AD15" s="20">
        <v>68.5</v>
      </c>
      <c r="AE15" s="21">
        <v>73.599999999999994</v>
      </c>
      <c r="AF15" s="24">
        <v>55.8</v>
      </c>
      <c r="AG15" s="24">
        <v>60</v>
      </c>
      <c r="AH15" s="24">
        <v>57</v>
      </c>
      <c r="AI15" s="24">
        <v>61.2</v>
      </c>
      <c r="AJ15" s="24">
        <v>69.5</v>
      </c>
      <c r="AK15" s="24">
        <v>73.7</v>
      </c>
      <c r="AL15" s="24">
        <v>81</v>
      </c>
      <c r="AM15" s="24">
        <v>85.2</v>
      </c>
      <c r="AN15" s="24">
        <v>58</v>
      </c>
      <c r="AO15" s="21">
        <v>62.3</v>
      </c>
      <c r="AP15" s="21">
        <v>125.5</v>
      </c>
      <c r="AQ15" s="21">
        <v>133.19999999999999</v>
      </c>
      <c r="AR15" s="21">
        <v>0</v>
      </c>
      <c r="AS15" s="21">
        <v>0</v>
      </c>
      <c r="AT15" s="21">
        <v>109.9</v>
      </c>
      <c r="AU15" s="21">
        <v>116.5</v>
      </c>
      <c r="AV15" s="21">
        <v>99.5</v>
      </c>
      <c r="AW15" s="21">
        <v>165.3</v>
      </c>
      <c r="AX15" s="21">
        <v>91.2</v>
      </c>
      <c r="AY15" s="21">
        <v>96.4</v>
      </c>
      <c r="AZ15" s="21">
        <v>0</v>
      </c>
      <c r="BA15" s="21">
        <v>0</v>
      </c>
      <c r="BB15" s="21">
        <v>6.18</v>
      </c>
      <c r="BC15" s="34">
        <v>98</v>
      </c>
      <c r="BD15" s="35">
        <v>0.75</v>
      </c>
    </row>
    <row r="16" spans="1:56" x14ac:dyDescent="0.2">
      <c r="A16" s="3">
        <v>13</v>
      </c>
      <c r="B16" s="4">
        <v>24.54</v>
      </c>
      <c r="C16" s="12"/>
      <c r="D16" s="4">
        <v>11.21</v>
      </c>
      <c r="E16" s="29">
        <v>0.22500000000000001</v>
      </c>
      <c r="F16" s="29">
        <v>0.20399999999999999</v>
      </c>
      <c r="G16" s="29">
        <v>0.127</v>
      </c>
      <c r="H16" s="29">
        <v>5.5E-2</v>
      </c>
      <c r="I16" s="29">
        <v>1.7999999999999999E-2</v>
      </c>
      <c r="J16" s="29">
        <v>1E-3</v>
      </c>
      <c r="K16" s="29">
        <v>1E-3</v>
      </c>
      <c r="L16" s="29">
        <v>1E-3</v>
      </c>
      <c r="M16" s="29">
        <v>7.0000000000000001E-3</v>
      </c>
      <c r="N16" s="29">
        <v>0.27900000000000003</v>
      </c>
      <c r="O16" s="29">
        <v>0.05</v>
      </c>
      <c r="P16" s="16">
        <v>4.3</v>
      </c>
      <c r="Q16" s="16">
        <v>12.4</v>
      </c>
      <c r="R16" s="16">
        <v>25.3</v>
      </c>
      <c r="S16" s="16">
        <v>51.6</v>
      </c>
      <c r="T16" s="16">
        <v>1.6</v>
      </c>
      <c r="U16" s="16">
        <v>4.87</v>
      </c>
      <c r="V16" s="16">
        <v>0</v>
      </c>
      <c r="W16" s="16">
        <v>6.95</v>
      </c>
      <c r="X16" s="16">
        <v>0</v>
      </c>
      <c r="Y16" s="16">
        <v>0.69</v>
      </c>
      <c r="Z16" s="16">
        <v>5.31</v>
      </c>
      <c r="AA16" s="16">
        <v>9.9700000000000006</v>
      </c>
      <c r="AB16" s="16">
        <v>14.08</v>
      </c>
      <c r="AC16" s="16">
        <v>2.04</v>
      </c>
      <c r="AD16" s="20">
        <v>68.5</v>
      </c>
      <c r="AE16" s="21">
        <v>73.599999999999994</v>
      </c>
      <c r="AF16" s="24">
        <v>55.8</v>
      </c>
      <c r="AG16" s="24">
        <v>60</v>
      </c>
      <c r="AH16" s="24">
        <v>57</v>
      </c>
      <c r="AI16" s="24">
        <v>61.2</v>
      </c>
      <c r="AJ16" s="24">
        <v>69.5</v>
      </c>
      <c r="AK16" s="24">
        <v>73.7</v>
      </c>
      <c r="AL16" s="24">
        <v>81</v>
      </c>
      <c r="AM16" s="24">
        <v>85.2</v>
      </c>
      <c r="AN16" s="24">
        <v>58</v>
      </c>
      <c r="AO16" s="21">
        <v>62.3</v>
      </c>
      <c r="AP16" s="21">
        <v>125.5</v>
      </c>
      <c r="AQ16" s="21">
        <v>133.19999999999999</v>
      </c>
      <c r="AR16" s="21">
        <v>0</v>
      </c>
      <c r="AS16" s="21">
        <v>0</v>
      </c>
      <c r="AT16" s="21">
        <v>109.9</v>
      </c>
      <c r="AU16" s="21">
        <v>116.5</v>
      </c>
      <c r="AV16" s="21">
        <v>99.5</v>
      </c>
      <c r="AW16" s="21">
        <v>165.3</v>
      </c>
      <c r="AX16" s="21">
        <v>91.2</v>
      </c>
      <c r="AY16" s="21">
        <v>96.4</v>
      </c>
      <c r="AZ16" s="21">
        <v>0</v>
      </c>
      <c r="BA16" s="21">
        <v>0</v>
      </c>
      <c r="BB16" s="21">
        <v>6.18</v>
      </c>
      <c r="BC16" s="34">
        <v>98</v>
      </c>
      <c r="BD16" s="35">
        <v>0.75</v>
      </c>
    </row>
    <row r="17" spans="1:56" x14ac:dyDescent="0.2">
      <c r="A17" s="3">
        <v>14</v>
      </c>
      <c r="B17" s="4">
        <v>24.54</v>
      </c>
      <c r="C17" s="12"/>
      <c r="D17" s="4">
        <v>11.21</v>
      </c>
      <c r="E17" s="29">
        <v>0.22500000000000001</v>
      </c>
      <c r="F17" s="29">
        <v>0.20399999999999999</v>
      </c>
      <c r="G17" s="29">
        <v>0.127</v>
      </c>
      <c r="H17" s="29">
        <v>5.5E-2</v>
      </c>
      <c r="I17" s="29">
        <v>1.7999999999999999E-2</v>
      </c>
      <c r="J17" s="29">
        <v>1E-3</v>
      </c>
      <c r="K17" s="29">
        <v>1E-3</v>
      </c>
      <c r="L17" s="29">
        <v>1E-3</v>
      </c>
      <c r="M17" s="29">
        <v>7.0000000000000001E-3</v>
      </c>
      <c r="N17" s="29">
        <v>0.27900000000000003</v>
      </c>
      <c r="O17" s="29">
        <v>0.05</v>
      </c>
      <c r="P17" s="16">
        <v>4.3</v>
      </c>
      <c r="Q17" s="16">
        <v>12.4</v>
      </c>
      <c r="R17" s="16">
        <v>25.3</v>
      </c>
      <c r="S17" s="16">
        <v>51.6</v>
      </c>
      <c r="T17" s="16">
        <v>1.6</v>
      </c>
      <c r="U17" s="16">
        <v>4.87</v>
      </c>
      <c r="V17" s="16">
        <v>0</v>
      </c>
      <c r="W17" s="16">
        <v>6.95</v>
      </c>
      <c r="X17" s="16">
        <v>0</v>
      </c>
      <c r="Y17" s="16">
        <v>0.69</v>
      </c>
      <c r="Z17" s="16">
        <v>5.31</v>
      </c>
      <c r="AA17" s="16">
        <v>9.9700000000000006</v>
      </c>
      <c r="AB17" s="16">
        <v>14.08</v>
      </c>
      <c r="AC17" s="16">
        <v>2.04</v>
      </c>
      <c r="AD17" s="20">
        <v>68.5</v>
      </c>
      <c r="AE17" s="21">
        <v>73.599999999999994</v>
      </c>
      <c r="AF17" s="24">
        <v>55.8</v>
      </c>
      <c r="AG17" s="24">
        <v>60</v>
      </c>
      <c r="AH17" s="24">
        <v>57</v>
      </c>
      <c r="AI17" s="24">
        <v>61.2</v>
      </c>
      <c r="AJ17" s="24">
        <v>69.5</v>
      </c>
      <c r="AK17" s="24">
        <v>73.7</v>
      </c>
      <c r="AL17" s="24">
        <v>81</v>
      </c>
      <c r="AM17" s="24">
        <v>85.2</v>
      </c>
      <c r="AN17" s="24">
        <v>58</v>
      </c>
      <c r="AO17" s="21">
        <v>62.3</v>
      </c>
      <c r="AP17" s="21">
        <v>125.5</v>
      </c>
      <c r="AQ17" s="21">
        <v>133.19999999999999</v>
      </c>
      <c r="AR17" s="21">
        <v>0</v>
      </c>
      <c r="AS17" s="21">
        <v>0</v>
      </c>
      <c r="AT17" s="21">
        <v>109.9</v>
      </c>
      <c r="AU17" s="21">
        <v>116.5</v>
      </c>
      <c r="AV17" s="21">
        <v>99.5</v>
      </c>
      <c r="AW17" s="21">
        <v>165.3</v>
      </c>
      <c r="AX17" s="21">
        <v>91.2</v>
      </c>
      <c r="AY17" s="21">
        <v>96.4</v>
      </c>
      <c r="AZ17" s="21">
        <v>0</v>
      </c>
      <c r="BA17" s="21">
        <v>0</v>
      </c>
      <c r="BB17" s="21">
        <v>6.18</v>
      </c>
      <c r="BC17" s="34">
        <v>98</v>
      </c>
      <c r="BD17" s="35">
        <v>0.75</v>
      </c>
    </row>
    <row r="18" spans="1:56" x14ac:dyDescent="0.2">
      <c r="A18" s="3">
        <v>15</v>
      </c>
      <c r="B18" s="4">
        <v>24.54</v>
      </c>
      <c r="C18" s="12"/>
      <c r="D18" s="4">
        <v>11.21</v>
      </c>
      <c r="E18" s="29">
        <v>0.22500000000000001</v>
      </c>
      <c r="F18" s="29">
        <v>0.20399999999999999</v>
      </c>
      <c r="G18" s="29">
        <v>0.127</v>
      </c>
      <c r="H18" s="29">
        <v>5.5E-2</v>
      </c>
      <c r="I18" s="29">
        <v>1.7999999999999999E-2</v>
      </c>
      <c r="J18" s="29">
        <v>1E-3</v>
      </c>
      <c r="K18" s="29">
        <v>1E-3</v>
      </c>
      <c r="L18" s="29">
        <v>1E-3</v>
      </c>
      <c r="M18" s="29">
        <v>7.0000000000000001E-3</v>
      </c>
      <c r="N18" s="29">
        <v>0.27900000000000003</v>
      </c>
      <c r="O18" s="29">
        <v>0.05</v>
      </c>
      <c r="P18" s="16">
        <v>4.3</v>
      </c>
      <c r="Q18" s="16">
        <v>12.4</v>
      </c>
      <c r="R18" s="16">
        <v>25.3</v>
      </c>
      <c r="S18" s="16">
        <v>51.6</v>
      </c>
      <c r="T18" s="16">
        <v>1.6</v>
      </c>
      <c r="U18" s="16">
        <v>4.87</v>
      </c>
      <c r="V18" s="16">
        <v>0</v>
      </c>
      <c r="W18" s="16">
        <v>6.95</v>
      </c>
      <c r="X18" s="16">
        <v>0</v>
      </c>
      <c r="Y18" s="16">
        <v>0.69</v>
      </c>
      <c r="Z18" s="16">
        <v>5.31</v>
      </c>
      <c r="AA18" s="16">
        <v>9.9700000000000006</v>
      </c>
      <c r="AB18" s="16">
        <v>14.08</v>
      </c>
      <c r="AC18" s="16">
        <v>2.04</v>
      </c>
      <c r="AD18" s="20">
        <v>68.5</v>
      </c>
      <c r="AE18" s="21">
        <v>73.599999999999994</v>
      </c>
      <c r="AF18" s="24">
        <v>55.8</v>
      </c>
      <c r="AG18" s="24">
        <v>60</v>
      </c>
      <c r="AH18" s="24">
        <v>57</v>
      </c>
      <c r="AI18" s="24">
        <v>61.2</v>
      </c>
      <c r="AJ18" s="24">
        <v>69.5</v>
      </c>
      <c r="AK18" s="24">
        <v>73.7</v>
      </c>
      <c r="AL18" s="24">
        <v>81</v>
      </c>
      <c r="AM18" s="24">
        <v>85.2</v>
      </c>
      <c r="AN18" s="24">
        <v>58</v>
      </c>
      <c r="AO18" s="21">
        <v>62.3</v>
      </c>
      <c r="AP18" s="21">
        <v>125.5</v>
      </c>
      <c r="AQ18" s="21">
        <v>133.19999999999999</v>
      </c>
      <c r="AR18" s="21">
        <v>0</v>
      </c>
      <c r="AS18" s="21">
        <v>0</v>
      </c>
      <c r="AT18" s="21">
        <v>109.9</v>
      </c>
      <c r="AU18" s="21">
        <v>116.5</v>
      </c>
      <c r="AV18" s="21">
        <v>99.5</v>
      </c>
      <c r="AW18" s="21">
        <v>165.3</v>
      </c>
      <c r="AX18" s="21">
        <v>91.2</v>
      </c>
      <c r="AY18" s="21">
        <v>96.4</v>
      </c>
      <c r="AZ18" s="21">
        <v>0</v>
      </c>
      <c r="BA18" s="21">
        <v>0</v>
      </c>
      <c r="BB18" s="21">
        <v>6.18</v>
      </c>
      <c r="BC18" s="34">
        <v>98</v>
      </c>
      <c r="BD18" s="35">
        <v>0.75</v>
      </c>
    </row>
    <row r="19" spans="1:56" x14ac:dyDescent="0.2">
      <c r="A19" s="3">
        <v>16</v>
      </c>
      <c r="B19" s="4">
        <v>24.54</v>
      </c>
      <c r="C19" s="12"/>
      <c r="D19" s="4">
        <v>11.21</v>
      </c>
      <c r="E19" s="29">
        <v>0.217</v>
      </c>
      <c r="F19" s="29">
        <v>0.193</v>
      </c>
      <c r="G19" s="29">
        <v>0.121</v>
      </c>
      <c r="H19" s="29">
        <v>6.0999999999999999E-2</v>
      </c>
      <c r="I19" s="29">
        <v>2.4E-2</v>
      </c>
      <c r="J19" s="29">
        <v>6.0000000000000001E-3</v>
      </c>
      <c r="K19" s="29">
        <v>5.0000000000000001E-3</v>
      </c>
      <c r="L19" s="29">
        <v>5.0000000000000001E-3</v>
      </c>
      <c r="M19" s="29">
        <v>8.9999999999999993E-3</v>
      </c>
      <c r="N19" s="29">
        <v>0.27900000000000003</v>
      </c>
      <c r="O19" s="29">
        <v>0.05</v>
      </c>
      <c r="P19" s="16">
        <v>4.3</v>
      </c>
      <c r="Q19" s="16">
        <v>12.4</v>
      </c>
      <c r="R19" s="16">
        <v>25.3</v>
      </c>
      <c r="S19" s="16">
        <v>51.6</v>
      </c>
      <c r="T19" s="16">
        <v>1.6</v>
      </c>
      <c r="U19" s="16">
        <v>4.87</v>
      </c>
      <c r="V19" s="16">
        <v>0</v>
      </c>
      <c r="W19" s="16">
        <v>6.95</v>
      </c>
      <c r="X19" s="16">
        <v>0</v>
      </c>
      <c r="Y19" s="16">
        <v>0.69</v>
      </c>
      <c r="Z19" s="16">
        <v>5.31</v>
      </c>
      <c r="AA19" s="16">
        <v>9.9700000000000006</v>
      </c>
      <c r="AB19" s="16">
        <v>14.08</v>
      </c>
      <c r="AC19" s="16">
        <v>2.04</v>
      </c>
      <c r="AD19" s="20">
        <v>68.5</v>
      </c>
      <c r="AE19" s="21">
        <v>73.599999999999994</v>
      </c>
      <c r="AF19" s="24">
        <v>55.8</v>
      </c>
      <c r="AG19" s="24">
        <v>60</v>
      </c>
      <c r="AH19" s="24">
        <v>57</v>
      </c>
      <c r="AI19" s="24">
        <v>61.2</v>
      </c>
      <c r="AJ19" s="24">
        <v>69.5</v>
      </c>
      <c r="AK19" s="24">
        <v>73.7</v>
      </c>
      <c r="AL19" s="24">
        <v>81</v>
      </c>
      <c r="AM19" s="24">
        <v>85.2</v>
      </c>
      <c r="AN19" s="24">
        <v>58</v>
      </c>
      <c r="AO19" s="21">
        <v>62.3</v>
      </c>
      <c r="AP19" s="21">
        <v>125.5</v>
      </c>
      <c r="AQ19" s="21">
        <v>133.19999999999999</v>
      </c>
      <c r="AR19" s="21">
        <v>0</v>
      </c>
      <c r="AS19" s="21">
        <v>0</v>
      </c>
      <c r="AT19" s="21">
        <v>109.9</v>
      </c>
      <c r="AU19" s="21">
        <v>116.5</v>
      </c>
      <c r="AV19" s="21">
        <v>99.5</v>
      </c>
      <c r="AW19" s="21">
        <v>165.3</v>
      </c>
      <c r="AX19" s="21">
        <v>91.2</v>
      </c>
      <c r="AY19" s="21">
        <v>96.4</v>
      </c>
      <c r="AZ19" s="21">
        <v>0</v>
      </c>
      <c r="BA19" s="21">
        <v>0</v>
      </c>
      <c r="BB19" s="21">
        <v>16.43</v>
      </c>
      <c r="BC19" s="34">
        <v>61.29</v>
      </c>
      <c r="BD19" s="35">
        <v>0.75</v>
      </c>
    </row>
    <row r="20" spans="1:56" x14ac:dyDescent="0.2">
      <c r="A20" s="3">
        <v>17</v>
      </c>
      <c r="B20" s="4">
        <v>24.54</v>
      </c>
      <c r="C20" s="12"/>
      <c r="D20" s="4">
        <v>11.21</v>
      </c>
      <c r="E20" s="29">
        <v>0.217</v>
      </c>
      <c r="F20" s="29">
        <v>0.193</v>
      </c>
      <c r="G20" s="29">
        <v>0.121</v>
      </c>
      <c r="H20" s="29">
        <v>6.0999999999999999E-2</v>
      </c>
      <c r="I20" s="29">
        <v>2.4E-2</v>
      </c>
      <c r="J20" s="29">
        <v>6.0000000000000001E-3</v>
      </c>
      <c r="K20" s="29">
        <v>5.0000000000000001E-3</v>
      </c>
      <c r="L20" s="29">
        <v>5.0000000000000001E-3</v>
      </c>
      <c r="M20" s="29">
        <v>8.9999999999999993E-3</v>
      </c>
      <c r="N20" s="29">
        <v>0.27900000000000003</v>
      </c>
      <c r="O20" s="29">
        <v>0.05</v>
      </c>
      <c r="P20" s="16">
        <v>4.3</v>
      </c>
      <c r="Q20" s="16">
        <v>12.4</v>
      </c>
      <c r="R20" s="16">
        <v>25.3</v>
      </c>
      <c r="S20" s="16">
        <v>51.6</v>
      </c>
      <c r="T20" s="16">
        <v>1.6</v>
      </c>
      <c r="U20" s="16">
        <v>4.87</v>
      </c>
      <c r="V20" s="16">
        <v>0</v>
      </c>
      <c r="W20" s="16">
        <v>6.95</v>
      </c>
      <c r="X20" s="16">
        <v>0</v>
      </c>
      <c r="Y20" s="16">
        <v>0.69</v>
      </c>
      <c r="Z20" s="16">
        <v>5.31</v>
      </c>
      <c r="AA20" s="16">
        <v>9.9700000000000006</v>
      </c>
      <c r="AB20" s="16">
        <v>14.08</v>
      </c>
      <c r="AC20" s="16">
        <v>2.04</v>
      </c>
      <c r="AD20" s="20">
        <v>68.5</v>
      </c>
      <c r="AE20" s="21">
        <v>73.599999999999994</v>
      </c>
      <c r="AF20" s="24">
        <v>55.8</v>
      </c>
      <c r="AG20" s="24">
        <v>60</v>
      </c>
      <c r="AH20" s="24">
        <v>57</v>
      </c>
      <c r="AI20" s="24">
        <v>61.2</v>
      </c>
      <c r="AJ20" s="24">
        <v>69.5</v>
      </c>
      <c r="AK20" s="24">
        <v>73.7</v>
      </c>
      <c r="AL20" s="24">
        <v>81</v>
      </c>
      <c r="AM20" s="24">
        <v>85.2</v>
      </c>
      <c r="AN20" s="24">
        <v>58</v>
      </c>
      <c r="AO20" s="21">
        <v>62.3</v>
      </c>
      <c r="AP20" s="21">
        <v>125.5</v>
      </c>
      <c r="AQ20" s="21">
        <v>133.19999999999999</v>
      </c>
      <c r="AR20" s="21">
        <v>0</v>
      </c>
      <c r="AS20" s="21">
        <v>0</v>
      </c>
      <c r="AT20" s="21">
        <v>109.9</v>
      </c>
      <c r="AU20" s="21">
        <v>116.5</v>
      </c>
      <c r="AV20" s="21">
        <v>99.5</v>
      </c>
      <c r="AW20" s="21">
        <v>165.3</v>
      </c>
      <c r="AX20" s="21">
        <v>91.2</v>
      </c>
      <c r="AY20" s="21">
        <v>96.4</v>
      </c>
      <c r="AZ20" s="21">
        <v>0</v>
      </c>
      <c r="BA20" s="21">
        <v>0</v>
      </c>
      <c r="BB20" s="21">
        <v>16.43</v>
      </c>
      <c r="BC20" s="34">
        <v>61.29</v>
      </c>
      <c r="BD20" s="35">
        <v>0.75</v>
      </c>
    </row>
    <row r="21" spans="1:56" x14ac:dyDescent="0.2">
      <c r="A21" s="3">
        <v>18</v>
      </c>
      <c r="B21" s="4">
        <v>24.54</v>
      </c>
      <c r="C21" s="12"/>
      <c r="D21" s="4">
        <v>11.21</v>
      </c>
      <c r="E21" s="29">
        <v>0.217</v>
      </c>
      <c r="F21" s="29">
        <v>0.193</v>
      </c>
      <c r="G21" s="29">
        <v>0.121</v>
      </c>
      <c r="H21" s="29">
        <v>6.0999999999999999E-2</v>
      </c>
      <c r="I21" s="29">
        <v>2.4E-2</v>
      </c>
      <c r="J21" s="29">
        <v>6.0000000000000001E-3</v>
      </c>
      <c r="K21" s="29">
        <v>5.0000000000000001E-3</v>
      </c>
      <c r="L21" s="29">
        <v>5.0000000000000001E-3</v>
      </c>
      <c r="M21" s="29">
        <v>8.9999999999999993E-3</v>
      </c>
      <c r="N21" s="29">
        <v>0.27900000000000003</v>
      </c>
      <c r="O21" s="29">
        <v>0.05</v>
      </c>
      <c r="P21" s="16">
        <v>4.3</v>
      </c>
      <c r="Q21" s="16">
        <v>12.4</v>
      </c>
      <c r="R21" s="16">
        <v>25.3</v>
      </c>
      <c r="S21" s="16">
        <v>51.6</v>
      </c>
      <c r="T21" s="16">
        <v>1.6</v>
      </c>
      <c r="U21" s="16">
        <v>4.87</v>
      </c>
      <c r="V21" s="16">
        <v>0</v>
      </c>
      <c r="W21" s="16">
        <v>6.95</v>
      </c>
      <c r="X21" s="16">
        <v>0</v>
      </c>
      <c r="Y21" s="16">
        <v>0.69</v>
      </c>
      <c r="Z21" s="16">
        <v>5.31</v>
      </c>
      <c r="AA21" s="16">
        <v>9.9700000000000006</v>
      </c>
      <c r="AB21" s="16">
        <v>14.08</v>
      </c>
      <c r="AC21" s="16">
        <v>2.04</v>
      </c>
      <c r="AD21" s="20">
        <v>68.5</v>
      </c>
      <c r="AE21" s="21">
        <v>73.599999999999994</v>
      </c>
      <c r="AF21" s="24">
        <v>55.8</v>
      </c>
      <c r="AG21" s="24">
        <v>60</v>
      </c>
      <c r="AH21" s="24">
        <v>57</v>
      </c>
      <c r="AI21" s="24">
        <v>61.2</v>
      </c>
      <c r="AJ21" s="24">
        <v>69.5</v>
      </c>
      <c r="AK21" s="24">
        <v>73.7</v>
      </c>
      <c r="AL21" s="24">
        <v>81</v>
      </c>
      <c r="AM21" s="24">
        <v>85.2</v>
      </c>
      <c r="AN21" s="24">
        <v>58</v>
      </c>
      <c r="AO21" s="21">
        <v>62.3</v>
      </c>
      <c r="AP21" s="21">
        <v>125.5</v>
      </c>
      <c r="AQ21" s="21">
        <v>133.19999999999999</v>
      </c>
      <c r="AR21" s="21">
        <v>0</v>
      </c>
      <c r="AS21" s="21">
        <v>0</v>
      </c>
      <c r="AT21" s="21">
        <v>109.9</v>
      </c>
      <c r="AU21" s="21">
        <v>116.5</v>
      </c>
      <c r="AV21" s="21">
        <v>99.5</v>
      </c>
      <c r="AW21" s="21">
        <v>165.3</v>
      </c>
      <c r="AX21" s="21">
        <v>91.2</v>
      </c>
      <c r="AY21" s="21">
        <v>96.4</v>
      </c>
      <c r="AZ21" s="21">
        <v>0</v>
      </c>
      <c r="BA21" s="21">
        <v>0</v>
      </c>
      <c r="BB21" s="21">
        <v>16.43</v>
      </c>
      <c r="BC21" s="34">
        <v>61.29</v>
      </c>
      <c r="BD21" s="35">
        <v>0.75</v>
      </c>
    </row>
    <row r="22" spans="1:56" x14ac:dyDescent="0.2">
      <c r="A22" s="3">
        <v>19</v>
      </c>
      <c r="B22" s="4">
        <v>24.54</v>
      </c>
      <c r="C22" s="12"/>
      <c r="D22" s="4">
        <v>11.21</v>
      </c>
      <c r="E22" s="29">
        <v>0.217</v>
      </c>
      <c r="F22" s="29">
        <v>0.193</v>
      </c>
      <c r="G22" s="29">
        <v>0.121</v>
      </c>
      <c r="H22" s="29">
        <v>6.0999999999999999E-2</v>
      </c>
      <c r="I22" s="29">
        <v>2.4E-2</v>
      </c>
      <c r="J22" s="29">
        <v>6.0000000000000001E-3</v>
      </c>
      <c r="K22" s="29">
        <v>5.0000000000000001E-3</v>
      </c>
      <c r="L22" s="29">
        <v>5.0000000000000001E-3</v>
      </c>
      <c r="M22" s="29">
        <v>8.9999999999999993E-3</v>
      </c>
      <c r="N22" s="29">
        <v>0.27900000000000003</v>
      </c>
      <c r="O22" s="29">
        <v>0.05</v>
      </c>
      <c r="P22" s="16">
        <v>4.3</v>
      </c>
      <c r="Q22" s="16">
        <v>12.4</v>
      </c>
      <c r="R22" s="16">
        <v>25.3</v>
      </c>
      <c r="S22" s="16">
        <v>51.6</v>
      </c>
      <c r="T22" s="16">
        <v>1.6</v>
      </c>
      <c r="U22" s="16">
        <v>4.87</v>
      </c>
      <c r="V22" s="16">
        <v>0</v>
      </c>
      <c r="W22" s="16">
        <v>6.95</v>
      </c>
      <c r="X22" s="16">
        <v>0</v>
      </c>
      <c r="Y22" s="16">
        <v>0.69</v>
      </c>
      <c r="Z22" s="16">
        <v>5.31</v>
      </c>
      <c r="AA22" s="16">
        <v>9.9700000000000006</v>
      </c>
      <c r="AB22" s="16">
        <v>14.08</v>
      </c>
      <c r="AC22" s="16">
        <v>2.04</v>
      </c>
      <c r="AD22" s="20">
        <v>250.9</v>
      </c>
      <c r="AE22" s="21">
        <v>269.7</v>
      </c>
      <c r="AF22" s="43">
        <v>186</v>
      </c>
      <c r="AG22" s="43">
        <v>200</v>
      </c>
      <c r="AH22" s="43">
        <v>188.4</v>
      </c>
      <c r="AI22" s="43">
        <v>202.4</v>
      </c>
      <c r="AJ22" s="43">
        <v>221.7</v>
      </c>
      <c r="AK22" s="43">
        <v>235.7</v>
      </c>
      <c r="AL22" s="43">
        <v>252.5</v>
      </c>
      <c r="AM22" s="43">
        <v>266.5</v>
      </c>
      <c r="AN22" s="43">
        <v>214.3</v>
      </c>
      <c r="AO22" s="44">
        <v>230.4</v>
      </c>
      <c r="AP22" s="21">
        <v>191.6</v>
      </c>
      <c r="AQ22" s="21">
        <v>201.7</v>
      </c>
      <c r="AR22" s="21">
        <v>185.6</v>
      </c>
      <c r="AS22" s="21">
        <v>195.2</v>
      </c>
      <c r="AT22" s="21">
        <v>171.4</v>
      </c>
      <c r="AU22" s="21">
        <v>180</v>
      </c>
      <c r="AV22" s="21">
        <v>157.80000000000001</v>
      </c>
      <c r="AW22" s="21">
        <v>165.4</v>
      </c>
      <c r="AX22" s="21">
        <v>147</v>
      </c>
      <c r="AY22" s="21">
        <v>153.80000000000001</v>
      </c>
      <c r="AZ22" s="21">
        <v>141.5</v>
      </c>
      <c r="BA22" s="21">
        <v>147.9</v>
      </c>
      <c r="BB22" s="21">
        <v>16.43</v>
      </c>
      <c r="BC22" s="34">
        <v>61.29</v>
      </c>
      <c r="BD22" s="35">
        <v>0.75</v>
      </c>
    </row>
    <row r="23" spans="1:56" x14ac:dyDescent="0.2">
      <c r="A23" s="3">
        <v>20</v>
      </c>
      <c r="B23" s="4">
        <v>25.12</v>
      </c>
      <c r="C23" s="12"/>
      <c r="D23" s="4">
        <v>11.37</v>
      </c>
      <c r="E23" s="29">
        <v>0.217</v>
      </c>
      <c r="F23" s="29">
        <v>0.193</v>
      </c>
      <c r="G23" s="29">
        <v>0.121</v>
      </c>
      <c r="H23" s="29">
        <v>6.0999999999999999E-2</v>
      </c>
      <c r="I23" s="29">
        <v>2.4E-2</v>
      </c>
      <c r="J23" s="29">
        <v>6.0000000000000001E-3</v>
      </c>
      <c r="K23" s="29">
        <v>5.0000000000000001E-3</v>
      </c>
      <c r="L23" s="29">
        <v>5.0000000000000001E-3</v>
      </c>
      <c r="M23" s="29">
        <v>8.9999999999999993E-3</v>
      </c>
      <c r="N23" s="29">
        <v>0.27900000000000003</v>
      </c>
      <c r="O23" s="29">
        <v>0.05</v>
      </c>
      <c r="P23" s="16">
        <v>4.3</v>
      </c>
      <c r="Q23" s="16">
        <v>12.4</v>
      </c>
      <c r="R23" s="16">
        <v>25.3</v>
      </c>
      <c r="S23" s="16">
        <v>51.6</v>
      </c>
      <c r="T23" s="16">
        <v>1.6</v>
      </c>
      <c r="U23" s="16">
        <v>4.87</v>
      </c>
      <c r="V23" s="16">
        <v>0</v>
      </c>
      <c r="W23" s="16">
        <v>6.95</v>
      </c>
      <c r="X23" s="16">
        <v>0</v>
      </c>
      <c r="Y23" s="16">
        <v>0.69</v>
      </c>
      <c r="Z23" s="16">
        <v>5.31</v>
      </c>
      <c r="AA23" s="16">
        <v>9.9700000000000006</v>
      </c>
      <c r="AB23" s="16">
        <v>14.08</v>
      </c>
      <c r="AC23" s="16">
        <v>2.04</v>
      </c>
      <c r="AD23" s="20">
        <v>250.9</v>
      </c>
      <c r="AE23" s="21">
        <v>269.7</v>
      </c>
      <c r="AF23" s="24">
        <v>186</v>
      </c>
      <c r="AG23" s="24">
        <v>200</v>
      </c>
      <c r="AH23" s="24">
        <v>188.4</v>
      </c>
      <c r="AI23" s="24">
        <v>202.4</v>
      </c>
      <c r="AJ23" s="24">
        <v>221.7</v>
      </c>
      <c r="AK23" s="24">
        <v>235.7</v>
      </c>
      <c r="AL23" s="24">
        <v>252.5</v>
      </c>
      <c r="AM23" s="24">
        <v>266.5</v>
      </c>
      <c r="AN23" s="24">
        <v>257.3</v>
      </c>
      <c r="AO23" s="21">
        <v>276.60000000000002</v>
      </c>
      <c r="AP23" s="21">
        <v>191.6</v>
      </c>
      <c r="AQ23" s="21">
        <v>201.7</v>
      </c>
      <c r="AR23" s="21">
        <v>185.6</v>
      </c>
      <c r="AS23" s="21">
        <v>195.2</v>
      </c>
      <c r="AT23" s="21">
        <v>171.4</v>
      </c>
      <c r="AU23" s="21">
        <v>180</v>
      </c>
      <c r="AV23" s="21">
        <v>157.80000000000001</v>
      </c>
      <c r="AW23" s="21">
        <v>165.4</v>
      </c>
      <c r="AX23" s="21">
        <v>147</v>
      </c>
      <c r="AY23" s="21">
        <v>153.80000000000001</v>
      </c>
      <c r="AZ23" s="21">
        <v>141.5</v>
      </c>
      <c r="BA23" s="21">
        <v>147.9</v>
      </c>
      <c r="BB23" s="21">
        <v>16.43</v>
      </c>
      <c r="BC23" s="34">
        <v>61.29</v>
      </c>
      <c r="BD23" s="35">
        <v>0.75</v>
      </c>
    </row>
    <row r="24" spans="1:56" x14ac:dyDescent="0.2">
      <c r="A24" s="3">
        <v>21</v>
      </c>
      <c r="B24" s="4">
        <v>25.72</v>
      </c>
      <c r="C24" s="12"/>
      <c r="D24" s="4">
        <v>11.54</v>
      </c>
      <c r="E24" s="29">
        <v>0.66500000000000004</v>
      </c>
      <c r="F24" s="29">
        <v>0.60899999999999999</v>
      </c>
      <c r="G24" s="29">
        <v>0.38700000000000001</v>
      </c>
      <c r="H24" s="29">
        <v>0.16900000000000001</v>
      </c>
      <c r="I24" s="29">
        <v>5.3999999999999999E-2</v>
      </c>
      <c r="J24" s="29">
        <v>5.0999999999999997E-2</v>
      </c>
      <c r="K24" s="29">
        <v>6.0999999999999999E-2</v>
      </c>
      <c r="L24" s="29">
        <v>4.2000000000000003E-2</v>
      </c>
      <c r="M24" s="29">
        <v>0.50800000000000001</v>
      </c>
      <c r="N24" s="29">
        <v>0.27900000000000003</v>
      </c>
      <c r="O24" s="29">
        <v>0.14799999999999999</v>
      </c>
      <c r="P24" s="16">
        <v>7.5</v>
      </c>
      <c r="Q24" s="16">
        <v>25.1</v>
      </c>
      <c r="R24" s="16">
        <v>73.400000000000006</v>
      </c>
      <c r="S24" s="16">
        <v>98.4</v>
      </c>
      <c r="T24" s="16">
        <v>4.51</v>
      </c>
      <c r="U24" s="16">
        <v>17.05</v>
      </c>
      <c r="V24" s="16">
        <v>3.16</v>
      </c>
      <c r="W24" s="16">
        <v>23.91</v>
      </c>
      <c r="X24" s="16">
        <v>4.4000000000000004</v>
      </c>
      <c r="Y24" s="16">
        <v>4.87</v>
      </c>
      <c r="Z24" s="16">
        <v>6.75</v>
      </c>
      <c r="AA24" s="16">
        <v>16.690000000000001</v>
      </c>
      <c r="AB24" s="16">
        <v>19.04</v>
      </c>
      <c r="AC24" s="16">
        <v>11.51</v>
      </c>
      <c r="AD24" s="20">
        <v>250.9</v>
      </c>
      <c r="AE24" s="21">
        <v>269.7</v>
      </c>
      <c r="AF24" s="24">
        <v>186</v>
      </c>
      <c r="AG24" s="24">
        <v>200</v>
      </c>
      <c r="AH24" s="24">
        <v>188.4</v>
      </c>
      <c r="AI24" s="24">
        <v>202.4</v>
      </c>
      <c r="AJ24" s="24">
        <v>221.7</v>
      </c>
      <c r="AK24" s="24">
        <v>235.7</v>
      </c>
      <c r="AL24" s="24">
        <v>252.5</v>
      </c>
      <c r="AM24" s="24">
        <v>266.5</v>
      </c>
      <c r="AN24" s="24">
        <v>257.3</v>
      </c>
      <c r="AO24" s="21">
        <v>276.60000000000002</v>
      </c>
      <c r="AP24" s="21">
        <v>191.6</v>
      </c>
      <c r="AQ24" s="21">
        <v>201.7</v>
      </c>
      <c r="AR24" s="21">
        <v>185.6</v>
      </c>
      <c r="AS24" s="21">
        <v>195.2</v>
      </c>
      <c r="AT24" s="21">
        <v>171.4</v>
      </c>
      <c r="AU24" s="21">
        <v>180</v>
      </c>
      <c r="AV24" s="21">
        <v>157.80000000000001</v>
      </c>
      <c r="AW24" s="21">
        <v>165.4</v>
      </c>
      <c r="AX24" s="21">
        <v>147</v>
      </c>
      <c r="AY24" s="21">
        <v>153.80000000000001</v>
      </c>
      <c r="AZ24" s="21">
        <v>141.5</v>
      </c>
      <c r="BA24" s="21">
        <v>147.9</v>
      </c>
      <c r="BB24" s="21">
        <v>46.95</v>
      </c>
      <c r="BC24" s="34">
        <v>59.82</v>
      </c>
      <c r="BD24" s="35">
        <v>0.75</v>
      </c>
    </row>
    <row r="25" spans="1:56" x14ac:dyDescent="0.2">
      <c r="A25" s="3">
        <v>22</v>
      </c>
      <c r="B25" s="4">
        <v>26.33</v>
      </c>
      <c r="C25" s="16">
        <v>11.86</v>
      </c>
      <c r="D25" s="4">
        <v>11.71</v>
      </c>
      <c r="E25" s="29">
        <v>0.68799999999999994</v>
      </c>
      <c r="F25" s="29">
        <v>0.63100000000000001</v>
      </c>
      <c r="G25" s="29">
        <v>0.40100000000000002</v>
      </c>
      <c r="H25" s="29">
        <v>0.17399999999999999</v>
      </c>
      <c r="I25" s="29">
        <v>5.5E-2</v>
      </c>
      <c r="J25" s="29">
        <v>5.3999999999999999E-2</v>
      </c>
      <c r="K25" s="29">
        <v>6.4000000000000001E-2</v>
      </c>
      <c r="L25" s="29">
        <v>4.3999999999999997E-2</v>
      </c>
      <c r="M25" s="29">
        <v>0.53</v>
      </c>
      <c r="N25" s="29">
        <v>0.28899999999999998</v>
      </c>
      <c r="O25" s="29">
        <v>0.152</v>
      </c>
      <c r="P25" s="16">
        <v>7.5</v>
      </c>
      <c r="Q25" s="16">
        <v>25.1</v>
      </c>
      <c r="R25" s="16">
        <v>73.400000000000006</v>
      </c>
      <c r="S25" s="16">
        <v>98.4</v>
      </c>
      <c r="T25" s="16">
        <v>4.51</v>
      </c>
      <c r="U25" s="16">
        <v>17.05</v>
      </c>
      <c r="V25" s="16">
        <v>3.27</v>
      </c>
      <c r="W25" s="16">
        <v>23.91</v>
      </c>
      <c r="X25" s="16">
        <v>4.5599999999999996</v>
      </c>
      <c r="Y25" s="16">
        <v>4.87</v>
      </c>
      <c r="Z25" s="16">
        <v>6.75</v>
      </c>
      <c r="AA25" s="16">
        <v>16.690000000000001</v>
      </c>
      <c r="AB25" s="16">
        <v>19.04</v>
      </c>
      <c r="AC25" s="16">
        <v>11.51</v>
      </c>
      <c r="AD25" s="20">
        <v>250.9</v>
      </c>
      <c r="AE25" s="21">
        <v>269.7</v>
      </c>
      <c r="AF25" s="24">
        <v>186</v>
      </c>
      <c r="AG25" s="24">
        <v>200</v>
      </c>
      <c r="AH25" s="24">
        <v>188.4</v>
      </c>
      <c r="AI25" s="24">
        <v>202.4</v>
      </c>
      <c r="AJ25" s="24">
        <v>221.7</v>
      </c>
      <c r="AK25" s="24">
        <v>235.7</v>
      </c>
      <c r="AL25" s="24">
        <v>252.5</v>
      </c>
      <c r="AM25" s="24">
        <v>266.5</v>
      </c>
      <c r="AN25" s="24">
        <v>257.3</v>
      </c>
      <c r="AO25" s="21">
        <v>276.60000000000002</v>
      </c>
      <c r="AP25" s="21">
        <v>191.6</v>
      </c>
      <c r="AQ25" s="21">
        <v>201.7</v>
      </c>
      <c r="AR25" s="21">
        <v>185.6</v>
      </c>
      <c r="AS25" s="21">
        <v>195.2</v>
      </c>
      <c r="AT25" s="21">
        <v>171.4</v>
      </c>
      <c r="AU25" s="21">
        <v>180</v>
      </c>
      <c r="AV25" s="21">
        <v>157.80000000000001</v>
      </c>
      <c r="AW25" s="21">
        <v>165.4</v>
      </c>
      <c r="AX25" s="21">
        <v>147</v>
      </c>
      <c r="AY25" s="21">
        <v>153.80000000000001</v>
      </c>
      <c r="AZ25" s="21">
        <v>141.5</v>
      </c>
      <c r="BA25" s="21">
        <v>147.9</v>
      </c>
      <c r="BB25" s="21">
        <v>47.8</v>
      </c>
      <c r="BC25" s="34">
        <v>61.08</v>
      </c>
      <c r="BD25" s="35">
        <v>0.75</v>
      </c>
    </row>
    <row r="26" spans="1:56" x14ac:dyDescent="0.2">
      <c r="A26" s="3">
        <v>23</v>
      </c>
      <c r="B26" s="4">
        <v>26.97</v>
      </c>
      <c r="C26" s="12"/>
      <c r="D26" s="4">
        <v>11.88</v>
      </c>
      <c r="E26" s="29">
        <v>0.71299999999999997</v>
      </c>
      <c r="F26" s="29">
        <v>0.65400000000000003</v>
      </c>
      <c r="G26" s="29">
        <v>0.41499999999999998</v>
      </c>
      <c r="H26" s="29">
        <v>0.18</v>
      </c>
      <c r="I26" s="29">
        <v>5.6000000000000001E-2</v>
      </c>
      <c r="J26" s="29">
        <v>5.6000000000000001E-2</v>
      </c>
      <c r="K26" s="29">
        <v>6.7000000000000004E-2</v>
      </c>
      <c r="L26" s="29">
        <v>4.5999999999999999E-2</v>
      </c>
      <c r="M26" s="29">
        <v>0.55300000000000005</v>
      </c>
      <c r="N26" s="29">
        <v>0.29899999999999999</v>
      </c>
      <c r="O26" s="29">
        <v>0.157</v>
      </c>
      <c r="P26" s="16">
        <v>7.5</v>
      </c>
      <c r="Q26" s="16">
        <v>25.1</v>
      </c>
      <c r="R26" s="16">
        <v>73.400000000000006</v>
      </c>
      <c r="S26" s="16">
        <v>98.4</v>
      </c>
      <c r="T26" s="16">
        <v>4.51</v>
      </c>
      <c r="U26" s="16">
        <v>17.05</v>
      </c>
      <c r="V26" s="16">
        <v>3.39</v>
      </c>
      <c r="W26" s="16">
        <v>23.91</v>
      </c>
      <c r="X26" s="16">
        <v>4.7300000000000004</v>
      </c>
      <c r="Y26" s="16">
        <v>4.87</v>
      </c>
      <c r="Z26" s="16">
        <v>6.75</v>
      </c>
      <c r="AA26" s="16">
        <v>16.690000000000001</v>
      </c>
      <c r="AB26" s="16">
        <v>19.04</v>
      </c>
      <c r="AC26" s="16">
        <v>11.51</v>
      </c>
      <c r="AD26" s="20">
        <v>250.9</v>
      </c>
      <c r="AE26" s="21">
        <v>269.7</v>
      </c>
      <c r="AF26" s="24">
        <v>186</v>
      </c>
      <c r="AG26" s="24">
        <v>200</v>
      </c>
      <c r="AH26" s="24">
        <v>188.4</v>
      </c>
      <c r="AI26" s="24">
        <v>202.4</v>
      </c>
      <c r="AJ26" s="24">
        <v>221.7</v>
      </c>
      <c r="AK26" s="24">
        <v>235.7</v>
      </c>
      <c r="AL26" s="24">
        <v>252.5</v>
      </c>
      <c r="AM26" s="24">
        <v>266.5</v>
      </c>
      <c r="AN26" s="24">
        <v>257.3</v>
      </c>
      <c r="AO26" s="21">
        <v>276.60000000000002</v>
      </c>
      <c r="AP26" s="21">
        <v>191.6</v>
      </c>
      <c r="AQ26" s="21">
        <v>201.7</v>
      </c>
      <c r="AR26" s="21">
        <v>185.6</v>
      </c>
      <c r="AS26" s="21">
        <v>195.2</v>
      </c>
      <c r="AT26" s="21">
        <v>171.4</v>
      </c>
      <c r="AU26" s="21">
        <v>180</v>
      </c>
      <c r="AV26" s="21">
        <v>157.80000000000001</v>
      </c>
      <c r="AW26" s="21">
        <v>165.4</v>
      </c>
      <c r="AX26" s="21">
        <v>147</v>
      </c>
      <c r="AY26" s="21">
        <v>153.80000000000001</v>
      </c>
      <c r="AZ26" s="21">
        <v>141.5</v>
      </c>
      <c r="BA26" s="21">
        <v>147.9</v>
      </c>
      <c r="BB26" s="21">
        <v>48.69</v>
      </c>
      <c r="BC26" s="34">
        <v>62.35</v>
      </c>
      <c r="BD26" s="35">
        <v>0.75</v>
      </c>
    </row>
    <row r="27" spans="1:56" x14ac:dyDescent="0.2">
      <c r="A27" s="3">
        <v>24</v>
      </c>
      <c r="B27" s="4">
        <v>27.63</v>
      </c>
      <c r="C27" s="12"/>
      <c r="D27" s="4">
        <v>12.07</v>
      </c>
      <c r="E27" s="29">
        <v>0.74</v>
      </c>
      <c r="F27" s="29">
        <v>0.67800000000000005</v>
      </c>
      <c r="G27" s="29">
        <v>0.43</v>
      </c>
      <c r="H27" s="29">
        <v>0.185</v>
      </c>
      <c r="I27" s="29">
        <v>5.8000000000000003E-2</v>
      </c>
      <c r="J27" s="29">
        <v>5.8000000000000003E-2</v>
      </c>
      <c r="K27" s="29">
        <v>6.9000000000000006E-2</v>
      </c>
      <c r="L27" s="29">
        <v>4.8000000000000001E-2</v>
      </c>
      <c r="M27" s="29">
        <v>0.57799999999999996</v>
      </c>
      <c r="N27" s="29">
        <v>0.309</v>
      </c>
      <c r="O27" s="29">
        <v>0.16200000000000001</v>
      </c>
      <c r="P27" s="16">
        <v>7.5</v>
      </c>
      <c r="Q27" s="16">
        <v>25.1</v>
      </c>
      <c r="R27" s="16">
        <v>73.400000000000006</v>
      </c>
      <c r="S27" s="16">
        <v>98.4</v>
      </c>
      <c r="T27" s="16">
        <v>4.51</v>
      </c>
      <c r="U27" s="16">
        <v>17.05</v>
      </c>
      <c r="V27" s="16">
        <v>3.52</v>
      </c>
      <c r="W27" s="16">
        <v>23.91</v>
      </c>
      <c r="X27" s="16">
        <v>4.9000000000000004</v>
      </c>
      <c r="Y27" s="16">
        <v>4.87</v>
      </c>
      <c r="Z27" s="16">
        <v>6.75</v>
      </c>
      <c r="AA27" s="16">
        <v>16.690000000000001</v>
      </c>
      <c r="AB27" s="16">
        <v>19.04</v>
      </c>
      <c r="AC27" s="16">
        <v>11.51</v>
      </c>
      <c r="AD27" s="20">
        <v>250.9</v>
      </c>
      <c r="AE27" s="21">
        <v>269.7</v>
      </c>
      <c r="AF27" s="24">
        <v>186</v>
      </c>
      <c r="AG27" s="24">
        <v>200</v>
      </c>
      <c r="AH27" s="24">
        <v>188.4</v>
      </c>
      <c r="AI27" s="24">
        <v>202.4</v>
      </c>
      <c r="AJ27" s="24">
        <v>221.7</v>
      </c>
      <c r="AK27" s="24">
        <v>235.7</v>
      </c>
      <c r="AL27" s="24">
        <v>252.5</v>
      </c>
      <c r="AM27" s="24">
        <v>266.5</v>
      </c>
      <c r="AN27" s="24">
        <v>257.3</v>
      </c>
      <c r="AO27" s="21">
        <v>276.60000000000002</v>
      </c>
      <c r="AP27" s="21">
        <v>191.6</v>
      </c>
      <c r="AQ27" s="21">
        <v>201.7</v>
      </c>
      <c r="AR27" s="21">
        <v>185.6</v>
      </c>
      <c r="AS27" s="21">
        <v>195.2</v>
      </c>
      <c r="AT27" s="21">
        <v>171.4</v>
      </c>
      <c r="AU27" s="21">
        <v>180</v>
      </c>
      <c r="AV27" s="21">
        <v>157.80000000000001</v>
      </c>
      <c r="AW27" s="21">
        <v>165.4</v>
      </c>
      <c r="AX27" s="21">
        <v>147</v>
      </c>
      <c r="AY27" s="21">
        <v>153.80000000000001</v>
      </c>
      <c r="AZ27" s="21">
        <v>141.5</v>
      </c>
      <c r="BA27" s="21">
        <v>147.9</v>
      </c>
      <c r="BB27" s="21">
        <v>49.62</v>
      </c>
      <c r="BC27" s="34">
        <v>63.62</v>
      </c>
      <c r="BD27" s="35">
        <v>0.75</v>
      </c>
    </row>
    <row r="28" spans="1:56" x14ac:dyDescent="0.2">
      <c r="A28" s="3">
        <v>25</v>
      </c>
      <c r="B28" s="4">
        <v>28.31</v>
      </c>
      <c r="C28" s="12"/>
      <c r="D28" s="4">
        <v>12.25</v>
      </c>
      <c r="E28" s="29">
        <v>0.76800000000000002</v>
      </c>
      <c r="F28" s="29">
        <v>0.70399999999999996</v>
      </c>
      <c r="G28" s="29">
        <v>0.44500000000000001</v>
      </c>
      <c r="H28" s="29">
        <v>0.192</v>
      </c>
      <c r="I28" s="29">
        <v>0.06</v>
      </c>
      <c r="J28" s="29">
        <v>0.06</v>
      </c>
      <c r="K28" s="29">
        <v>7.1999999999999995E-2</v>
      </c>
      <c r="L28" s="29">
        <v>4.9000000000000002E-2</v>
      </c>
      <c r="M28" s="29">
        <v>0.60299999999999998</v>
      </c>
      <c r="N28" s="29">
        <v>0.31900000000000001</v>
      </c>
      <c r="O28" s="29">
        <v>0.16700000000000001</v>
      </c>
      <c r="P28" s="16">
        <v>7.5</v>
      </c>
      <c r="Q28" s="16">
        <v>25.1</v>
      </c>
      <c r="R28" s="16">
        <v>73.400000000000006</v>
      </c>
      <c r="S28" s="16">
        <v>98.4</v>
      </c>
      <c r="T28" s="16">
        <v>4.51</v>
      </c>
      <c r="U28" s="16">
        <v>17.05</v>
      </c>
      <c r="V28" s="16">
        <v>3.65</v>
      </c>
      <c r="W28" s="16">
        <v>23.91</v>
      </c>
      <c r="X28" s="16">
        <v>5.09</v>
      </c>
      <c r="Y28" s="16">
        <v>4.87</v>
      </c>
      <c r="Z28" s="16">
        <v>6.75</v>
      </c>
      <c r="AA28" s="16">
        <v>16.690000000000001</v>
      </c>
      <c r="AB28" s="16">
        <v>19.04</v>
      </c>
      <c r="AC28" s="16">
        <v>11.51</v>
      </c>
      <c r="AD28" s="20">
        <v>250.9</v>
      </c>
      <c r="AE28" s="21">
        <v>269.7</v>
      </c>
      <c r="AF28" s="24">
        <v>186</v>
      </c>
      <c r="AG28" s="24">
        <v>200</v>
      </c>
      <c r="AH28" s="24">
        <v>188.4</v>
      </c>
      <c r="AI28" s="24">
        <v>202.4</v>
      </c>
      <c r="AJ28" s="24">
        <v>221.7</v>
      </c>
      <c r="AK28" s="24">
        <v>235.7</v>
      </c>
      <c r="AL28" s="24">
        <v>252.5</v>
      </c>
      <c r="AM28" s="24">
        <v>266.5</v>
      </c>
      <c r="AN28" s="24">
        <v>257.3</v>
      </c>
      <c r="AO28" s="21">
        <v>276.60000000000002</v>
      </c>
      <c r="AP28" s="21">
        <v>191.6</v>
      </c>
      <c r="AQ28" s="21">
        <v>201.7</v>
      </c>
      <c r="AR28" s="21">
        <v>185.6</v>
      </c>
      <c r="AS28" s="21">
        <v>195.2</v>
      </c>
      <c r="AT28" s="21">
        <v>171.4</v>
      </c>
      <c r="AU28" s="21">
        <v>180</v>
      </c>
      <c r="AV28" s="21">
        <v>157.80000000000001</v>
      </c>
      <c r="AW28" s="21">
        <v>165.4</v>
      </c>
      <c r="AX28" s="21">
        <v>147</v>
      </c>
      <c r="AY28" s="21">
        <v>153.80000000000001</v>
      </c>
      <c r="AZ28" s="21">
        <v>141.5</v>
      </c>
      <c r="BA28" s="21">
        <v>147.9</v>
      </c>
      <c r="BB28" s="21">
        <v>50.59</v>
      </c>
      <c r="BC28" s="34">
        <v>64.89</v>
      </c>
      <c r="BD28" s="35">
        <v>0.75</v>
      </c>
    </row>
    <row r="29" spans="1:56" x14ac:dyDescent="0.2">
      <c r="A29" s="3">
        <v>26</v>
      </c>
      <c r="B29" s="4">
        <v>29.01</v>
      </c>
      <c r="C29" s="12"/>
      <c r="D29" s="4">
        <v>12.45</v>
      </c>
      <c r="E29" s="29">
        <v>0.79700000000000004</v>
      </c>
      <c r="F29" s="29">
        <v>0.73199999999999998</v>
      </c>
      <c r="G29" s="29">
        <v>0.46200000000000002</v>
      </c>
      <c r="H29" s="29">
        <v>0.19800000000000001</v>
      </c>
      <c r="I29" s="29">
        <v>6.0999999999999999E-2</v>
      </c>
      <c r="J29" s="29">
        <v>6.3E-2</v>
      </c>
      <c r="K29" s="29">
        <v>7.4999999999999997E-2</v>
      </c>
      <c r="L29" s="29">
        <v>5.0999999999999997E-2</v>
      </c>
      <c r="M29" s="29">
        <v>0.63</v>
      </c>
      <c r="N29" s="29">
        <v>0.32900000000000001</v>
      </c>
      <c r="O29" s="29">
        <v>0.17199999999999999</v>
      </c>
      <c r="P29" s="16">
        <v>7.5</v>
      </c>
      <c r="Q29" s="16">
        <v>25.1</v>
      </c>
      <c r="R29" s="16">
        <v>73.400000000000006</v>
      </c>
      <c r="S29" s="16">
        <v>98.4</v>
      </c>
      <c r="T29" s="16">
        <v>4.51</v>
      </c>
      <c r="U29" s="16">
        <v>17.05</v>
      </c>
      <c r="V29" s="16">
        <v>3.78</v>
      </c>
      <c r="W29" s="16">
        <v>23.91</v>
      </c>
      <c r="X29" s="16">
        <v>5.27</v>
      </c>
      <c r="Y29" s="16">
        <v>4.87</v>
      </c>
      <c r="Z29" s="16">
        <v>6.75</v>
      </c>
      <c r="AA29" s="16">
        <v>16.690000000000001</v>
      </c>
      <c r="AB29" s="16">
        <v>25.6</v>
      </c>
      <c r="AC29" s="16">
        <v>11.51</v>
      </c>
      <c r="AD29" s="20">
        <v>285</v>
      </c>
      <c r="AE29" s="21">
        <v>306.39999999999998</v>
      </c>
      <c r="AF29" s="43">
        <v>232.5</v>
      </c>
      <c r="AG29" s="43">
        <v>249.9</v>
      </c>
      <c r="AH29" s="43">
        <v>236.7</v>
      </c>
      <c r="AI29" s="43">
        <v>254.1</v>
      </c>
      <c r="AJ29" s="43">
        <v>278.3</v>
      </c>
      <c r="AK29" s="43">
        <v>295.7</v>
      </c>
      <c r="AL29" s="43">
        <v>316.60000000000002</v>
      </c>
      <c r="AM29" s="43">
        <v>334</v>
      </c>
      <c r="AN29" s="43">
        <v>231.6</v>
      </c>
      <c r="AO29" s="44">
        <v>249</v>
      </c>
      <c r="AP29" s="21">
        <v>279.58</v>
      </c>
      <c r="AQ29" s="21">
        <v>295.10000000000002</v>
      </c>
      <c r="AR29" s="21">
        <v>270.10000000000002</v>
      </c>
      <c r="AS29" s="21">
        <v>285</v>
      </c>
      <c r="AT29" s="21">
        <v>248.3</v>
      </c>
      <c r="AU29" s="21">
        <v>261.5</v>
      </c>
      <c r="AV29" s="21">
        <v>227.5</v>
      </c>
      <c r="AW29" s="21">
        <v>239.1</v>
      </c>
      <c r="AX29" s="21">
        <v>210.8</v>
      </c>
      <c r="AY29" s="21">
        <v>221.2</v>
      </c>
      <c r="AZ29" s="21">
        <v>202.4</v>
      </c>
      <c r="BA29" s="21">
        <v>212.2</v>
      </c>
      <c r="BB29" s="21">
        <v>51.6</v>
      </c>
      <c r="BC29" s="34">
        <v>66.16</v>
      </c>
      <c r="BD29" s="35">
        <v>0.75</v>
      </c>
    </row>
    <row r="30" spans="1:56" x14ac:dyDescent="0.2">
      <c r="A30" s="3">
        <v>27</v>
      </c>
      <c r="B30" s="4">
        <v>29.74</v>
      </c>
      <c r="C30" s="12"/>
      <c r="D30" s="4">
        <v>12.65</v>
      </c>
      <c r="E30" s="29">
        <v>0.82899999999999996</v>
      </c>
      <c r="F30" s="29">
        <v>0.76100000000000001</v>
      </c>
      <c r="G30" s="29">
        <v>0.48</v>
      </c>
      <c r="H30" s="29">
        <v>0.20499999999999999</v>
      </c>
      <c r="I30" s="29">
        <v>6.3E-2</v>
      </c>
      <c r="J30" s="29">
        <v>6.5000000000000002E-2</v>
      </c>
      <c r="K30" s="29">
        <v>7.8E-2</v>
      </c>
      <c r="L30" s="29">
        <v>5.3999999999999999E-2</v>
      </c>
      <c r="M30" s="29">
        <v>0.65800000000000003</v>
      </c>
      <c r="N30" s="29">
        <v>0.34</v>
      </c>
      <c r="O30" s="29">
        <v>0.17699999999999999</v>
      </c>
      <c r="P30" s="16">
        <v>7.5</v>
      </c>
      <c r="Q30" s="16">
        <v>25.1</v>
      </c>
      <c r="R30" s="16">
        <v>73.400000000000006</v>
      </c>
      <c r="S30" s="16">
        <v>98.4</v>
      </c>
      <c r="T30" s="16">
        <v>4.51</v>
      </c>
      <c r="U30" s="16">
        <v>17.05</v>
      </c>
      <c r="V30" s="16">
        <v>3.93</v>
      </c>
      <c r="W30" s="16">
        <v>23.91</v>
      </c>
      <c r="X30" s="16">
        <v>5.47</v>
      </c>
      <c r="Y30" s="16">
        <v>4.87</v>
      </c>
      <c r="Z30" s="16">
        <v>6.75</v>
      </c>
      <c r="AA30" s="16">
        <v>16.690000000000001</v>
      </c>
      <c r="AB30" s="16">
        <v>25.6</v>
      </c>
      <c r="AC30" s="16">
        <v>11.51</v>
      </c>
      <c r="AD30" s="20">
        <v>285</v>
      </c>
      <c r="AE30" s="21">
        <v>306.39999999999998</v>
      </c>
      <c r="AF30" s="24">
        <v>232.5</v>
      </c>
      <c r="AG30" s="24">
        <v>249.9</v>
      </c>
      <c r="AH30" s="24">
        <v>236.7</v>
      </c>
      <c r="AI30" s="24">
        <v>254.1</v>
      </c>
      <c r="AJ30" s="24">
        <v>278.3</v>
      </c>
      <c r="AK30" s="24">
        <v>295.7</v>
      </c>
      <c r="AL30" s="24">
        <v>316.60000000000002</v>
      </c>
      <c r="AM30" s="24">
        <v>334</v>
      </c>
      <c r="AN30" s="24">
        <v>231.6</v>
      </c>
      <c r="AO30" s="21">
        <v>249</v>
      </c>
      <c r="AP30" s="21">
        <v>279.58</v>
      </c>
      <c r="AQ30" s="21">
        <v>295.10000000000002</v>
      </c>
      <c r="AR30" s="21">
        <v>270.10000000000002</v>
      </c>
      <c r="AS30" s="21">
        <v>285</v>
      </c>
      <c r="AT30" s="21">
        <v>248.3</v>
      </c>
      <c r="AU30" s="21">
        <v>261.5</v>
      </c>
      <c r="AV30" s="21">
        <v>227.5</v>
      </c>
      <c r="AW30" s="21">
        <v>239.1</v>
      </c>
      <c r="AX30" s="21">
        <v>210.8</v>
      </c>
      <c r="AY30" s="21">
        <v>221.2</v>
      </c>
      <c r="AZ30" s="21">
        <v>202.4</v>
      </c>
      <c r="BA30" s="21">
        <v>212.2</v>
      </c>
      <c r="BB30" s="21">
        <v>52.66</v>
      </c>
      <c r="BC30" s="34">
        <v>67.42</v>
      </c>
      <c r="BD30" s="35">
        <v>0.75</v>
      </c>
    </row>
    <row r="31" spans="1:56" x14ac:dyDescent="0.2">
      <c r="A31" s="3">
        <v>28</v>
      </c>
      <c r="B31" s="4">
        <v>30.49</v>
      </c>
      <c r="C31" s="12"/>
      <c r="D31" s="4">
        <v>12.86</v>
      </c>
      <c r="E31" s="29">
        <v>0.86199999999999999</v>
      </c>
      <c r="F31" s="29">
        <v>0.79100000000000004</v>
      </c>
      <c r="G31" s="29">
        <v>0.499</v>
      </c>
      <c r="H31" s="29">
        <v>0.21199999999999999</v>
      </c>
      <c r="I31" s="29">
        <v>6.5000000000000002E-2</v>
      </c>
      <c r="J31" s="29">
        <v>6.8000000000000005E-2</v>
      </c>
      <c r="K31" s="29">
        <v>8.2000000000000003E-2</v>
      </c>
      <c r="L31" s="29">
        <v>5.6000000000000001E-2</v>
      </c>
      <c r="M31" s="29">
        <v>0.68700000000000006</v>
      </c>
      <c r="N31" s="29">
        <v>0.35</v>
      </c>
      <c r="O31" s="29">
        <v>0.183</v>
      </c>
      <c r="P31" s="16">
        <v>7.5</v>
      </c>
      <c r="Q31" s="16">
        <v>25.1</v>
      </c>
      <c r="R31" s="16">
        <v>73.400000000000006</v>
      </c>
      <c r="S31" s="16">
        <v>98.4</v>
      </c>
      <c r="T31" s="16">
        <v>4.51</v>
      </c>
      <c r="U31" s="16">
        <v>17.05</v>
      </c>
      <c r="V31" s="16">
        <v>4.07</v>
      </c>
      <c r="W31" s="16">
        <v>23.91</v>
      </c>
      <c r="X31" s="16">
        <v>5.67</v>
      </c>
      <c r="Y31" s="16">
        <v>4.87</v>
      </c>
      <c r="Z31" s="16">
        <v>6.75</v>
      </c>
      <c r="AA31" s="16">
        <v>16.690000000000001</v>
      </c>
      <c r="AB31" s="16">
        <v>25.6</v>
      </c>
      <c r="AC31" s="16">
        <v>11.51</v>
      </c>
      <c r="AD31" s="20">
        <v>285</v>
      </c>
      <c r="AE31" s="21">
        <v>306.39999999999998</v>
      </c>
      <c r="AF31" s="24">
        <v>232.5</v>
      </c>
      <c r="AG31" s="24">
        <v>249.9</v>
      </c>
      <c r="AH31" s="24">
        <v>236.7</v>
      </c>
      <c r="AI31" s="24">
        <v>254.1</v>
      </c>
      <c r="AJ31" s="24">
        <v>278.3</v>
      </c>
      <c r="AK31" s="24">
        <v>295.7</v>
      </c>
      <c r="AL31" s="24">
        <v>316.60000000000002</v>
      </c>
      <c r="AM31" s="24">
        <v>334</v>
      </c>
      <c r="AN31" s="24">
        <v>231.6</v>
      </c>
      <c r="AO31" s="21">
        <v>249</v>
      </c>
      <c r="AP31" s="21">
        <v>279.58</v>
      </c>
      <c r="AQ31" s="21">
        <v>295.10000000000002</v>
      </c>
      <c r="AR31" s="21">
        <v>270.10000000000002</v>
      </c>
      <c r="AS31" s="21">
        <v>285</v>
      </c>
      <c r="AT31" s="21">
        <v>248.3</v>
      </c>
      <c r="AU31" s="21">
        <v>261.5</v>
      </c>
      <c r="AV31" s="21">
        <v>227.5</v>
      </c>
      <c r="AW31" s="21">
        <v>239.1</v>
      </c>
      <c r="AX31" s="21">
        <v>210.8</v>
      </c>
      <c r="AY31" s="21">
        <v>221.2</v>
      </c>
      <c r="AZ31" s="21">
        <v>202.4</v>
      </c>
      <c r="BA31" s="21">
        <v>212.2</v>
      </c>
      <c r="BB31" s="21">
        <v>53.76</v>
      </c>
      <c r="BC31" s="34">
        <v>68.66</v>
      </c>
      <c r="BD31" s="35">
        <v>0.75</v>
      </c>
    </row>
    <row r="32" spans="1:56" x14ac:dyDescent="0.2">
      <c r="A32" s="3">
        <v>29</v>
      </c>
      <c r="B32" s="4">
        <v>31.27</v>
      </c>
      <c r="C32" s="12"/>
      <c r="D32" s="4">
        <v>13.08</v>
      </c>
      <c r="E32" s="29">
        <v>0.89800000000000002</v>
      </c>
      <c r="F32" s="29">
        <v>0.82399999999999995</v>
      </c>
      <c r="G32" s="29">
        <v>0.51900000000000002</v>
      </c>
      <c r="H32" s="29">
        <v>0.22</v>
      </c>
      <c r="I32" s="29">
        <v>6.8000000000000005E-2</v>
      </c>
      <c r="J32" s="29">
        <v>7.0999999999999994E-2</v>
      </c>
      <c r="K32" s="29">
        <v>8.5000000000000006E-2</v>
      </c>
      <c r="L32" s="29">
        <v>5.8000000000000003E-2</v>
      </c>
      <c r="M32" s="29">
        <v>0.71699999999999997</v>
      </c>
      <c r="N32" s="29">
        <v>0.36099999999999999</v>
      </c>
      <c r="O32" s="29">
        <v>0.188</v>
      </c>
      <c r="P32" s="16">
        <v>7.5</v>
      </c>
      <c r="Q32" s="16">
        <v>25.1</v>
      </c>
      <c r="R32" s="16">
        <v>73.400000000000006</v>
      </c>
      <c r="S32" s="16">
        <v>98.4</v>
      </c>
      <c r="T32" s="16">
        <v>4.51</v>
      </c>
      <c r="U32" s="16">
        <v>17.05</v>
      </c>
      <c r="V32" s="16">
        <v>4.22</v>
      </c>
      <c r="W32" s="16">
        <v>23.91</v>
      </c>
      <c r="X32" s="16">
        <v>5.88</v>
      </c>
      <c r="Y32" s="16">
        <v>4.87</v>
      </c>
      <c r="Z32" s="16">
        <v>6.75</v>
      </c>
      <c r="AA32" s="16">
        <v>16.690000000000001</v>
      </c>
      <c r="AB32" s="16">
        <v>25.6</v>
      </c>
      <c r="AC32" s="16">
        <v>11.51</v>
      </c>
      <c r="AD32" s="20">
        <v>285</v>
      </c>
      <c r="AE32" s="21">
        <v>306.39999999999998</v>
      </c>
      <c r="AF32" s="24">
        <v>232.5</v>
      </c>
      <c r="AG32" s="24">
        <v>249.9</v>
      </c>
      <c r="AH32" s="24">
        <v>236.7</v>
      </c>
      <c r="AI32" s="24">
        <v>254.1</v>
      </c>
      <c r="AJ32" s="24">
        <v>278.3</v>
      </c>
      <c r="AK32" s="24">
        <v>295.7</v>
      </c>
      <c r="AL32" s="24">
        <v>316.60000000000002</v>
      </c>
      <c r="AM32" s="24">
        <v>334</v>
      </c>
      <c r="AN32" s="24">
        <v>231.6</v>
      </c>
      <c r="AO32" s="21">
        <v>249</v>
      </c>
      <c r="AP32" s="21">
        <v>279.58</v>
      </c>
      <c r="AQ32" s="21">
        <v>295.10000000000002</v>
      </c>
      <c r="AR32" s="21">
        <v>270.10000000000002</v>
      </c>
      <c r="AS32" s="21">
        <v>285</v>
      </c>
      <c r="AT32" s="21">
        <v>248.3</v>
      </c>
      <c r="AU32" s="21">
        <v>261.5</v>
      </c>
      <c r="AV32" s="21">
        <v>227.5</v>
      </c>
      <c r="AW32" s="21">
        <v>239.1</v>
      </c>
      <c r="AX32" s="21">
        <v>210.8</v>
      </c>
      <c r="AY32" s="21">
        <v>221.2</v>
      </c>
      <c r="AZ32" s="21">
        <v>202.4</v>
      </c>
      <c r="BA32" s="21">
        <v>212.2</v>
      </c>
      <c r="BB32" s="21">
        <v>54.91</v>
      </c>
      <c r="BC32" s="34">
        <v>69.89</v>
      </c>
      <c r="BD32" s="35">
        <v>0.75</v>
      </c>
    </row>
    <row r="33" spans="1:56" x14ac:dyDescent="0.2">
      <c r="A33" s="3">
        <v>30</v>
      </c>
      <c r="B33" s="4">
        <v>32.08</v>
      </c>
      <c r="C33" s="12"/>
      <c r="D33" s="4">
        <v>13.31</v>
      </c>
      <c r="E33" s="29">
        <v>0.93500000000000005</v>
      </c>
      <c r="F33" s="29">
        <v>0.85899999999999999</v>
      </c>
      <c r="G33" s="29">
        <v>0.54</v>
      </c>
      <c r="H33" s="29">
        <v>0.22900000000000001</v>
      </c>
      <c r="I33" s="29">
        <v>7.0000000000000007E-2</v>
      </c>
      <c r="J33" s="29">
        <v>7.3999999999999996E-2</v>
      </c>
      <c r="K33" s="29">
        <v>8.8999999999999996E-2</v>
      </c>
      <c r="L33" s="29">
        <v>6.0999999999999999E-2</v>
      </c>
      <c r="M33" s="29">
        <v>0.749</v>
      </c>
      <c r="N33" s="29">
        <v>0.372</v>
      </c>
      <c r="O33" s="29">
        <v>0.19400000000000001</v>
      </c>
      <c r="P33" s="16">
        <v>7.5</v>
      </c>
      <c r="Q33" s="16">
        <v>25.1</v>
      </c>
      <c r="R33" s="16">
        <v>73.400000000000006</v>
      </c>
      <c r="S33" s="16">
        <v>98.4</v>
      </c>
      <c r="T33" s="16">
        <v>4.51</v>
      </c>
      <c r="U33" s="16">
        <v>17.05</v>
      </c>
      <c r="V33" s="16">
        <v>4.38</v>
      </c>
      <c r="W33" s="16">
        <v>23.91</v>
      </c>
      <c r="X33" s="16">
        <v>6.1</v>
      </c>
      <c r="Y33" s="16">
        <v>4.87</v>
      </c>
      <c r="Z33" s="16">
        <v>6.75</v>
      </c>
      <c r="AA33" s="16">
        <v>16.690000000000001</v>
      </c>
      <c r="AB33" s="16">
        <v>25.6</v>
      </c>
      <c r="AC33" s="16">
        <v>11.51</v>
      </c>
      <c r="AD33" s="20">
        <v>285</v>
      </c>
      <c r="AE33" s="21">
        <v>306.39999999999998</v>
      </c>
      <c r="AF33" s="24">
        <v>232.5</v>
      </c>
      <c r="AG33" s="24">
        <v>249.9</v>
      </c>
      <c r="AH33" s="24">
        <v>236.7</v>
      </c>
      <c r="AI33" s="24">
        <v>254.1</v>
      </c>
      <c r="AJ33" s="24">
        <v>278.3</v>
      </c>
      <c r="AK33" s="24">
        <v>295.7</v>
      </c>
      <c r="AL33" s="24">
        <v>316.60000000000002</v>
      </c>
      <c r="AM33" s="24">
        <v>334</v>
      </c>
      <c r="AN33" s="24">
        <v>231.6</v>
      </c>
      <c r="AO33" s="21">
        <v>249</v>
      </c>
      <c r="AP33" s="21">
        <v>279.58</v>
      </c>
      <c r="AQ33" s="21">
        <v>295.10000000000002</v>
      </c>
      <c r="AR33" s="21">
        <v>270.10000000000002</v>
      </c>
      <c r="AS33" s="21">
        <v>285</v>
      </c>
      <c r="AT33" s="21">
        <v>248.3</v>
      </c>
      <c r="AU33" s="21">
        <v>261.5</v>
      </c>
      <c r="AV33" s="21">
        <v>227.5</v>
      </c>
      <c r="AW33" s="21">
        <v>239.1</v>
      </c>
      <c r="AX33" s="21">
        <v>210.8</v>
      </c>
      <c r="AY33" s="21">
        <v>221.2</v>
      </c>
      <c r="AZ33" s="21">
        <v>202.4</v>
      </c>
      <c r="BA33" s="21">
        <v>212.2</v>
      </c>
      <c r="BB33" s="21">
        <v>56.11</v>
      </c>
      <c r="BC33" s="34">
        <v>71.069999999999993</v>
      </c>
      <c r="BD33" s="35">
        <v>0.75</v>
      </c>
    </row>
    <row r="34" spans="1:56" x14ac:dyDescent="0.2">
      <c r="A34" s="3">
        <v>31</v>
      </c>
      <c r="B34" s="4">
        <v>32.93</v>
      </c>
      <c r="C34" s="12"/>
      <c r="D34" s="4">
        <v>13.55</v>
      </c>
      <c r="E34" s="29">
        <v>0.97499999999999998</v>
      </c>
      <c r="F34" s="29">
        <v>0.89500000000000002</v>
      </c>
      <c r="G34" s="29">
        <v>0.56299999999999994</v>
      </c>
      <c r="H34" s="29">
        <v>0.23799999999999999</v>
      </c>
      <c r="I34" s="29">
        <v>7.2999999999999995E-2</v>
      </c>
      <c r="J34" s="29">
        <v>7.6999999999999999E-2</v>
      </c>
      <c r="K34" s="29">
        <v>9.2999999999999999E-2</v>
      </c>
      <c r="L34" s="29">
        <v>6.3E-2</v>
      </c>
      <c r="M34" s="29">
        <v>0.78200000000000003</v>
      </c>
      <c r="N34" s="29">
        <v>0.38400000000000001</v>
      </c>
      <c r="O34" s="29">
        <v>0.2</v>
      </c>
      <c r="P34" s="16">
        <v>7.5</v>
      </c>
      <c r="Q34" s="16">
        <v>25.1</v>
      </c>
      <c r="R34" s="16">
        <v>73.400000000000006</v>
      </c>
      <c r="S34" s="16">
        <v>98.4</v>
      </c>
      <c r="T34" s="16">
        <v>4.51</v>
      </c>
      <c r="U34" s="16">
        <v>17.05</v>
      </c>
      <c r="V34" s="16">
        <v>4.54</v>
      </c>
      <c r="W34" s="16">
        <v>23.91</v>
      </c>
      <c r="X34" s="16">
        <v>6.33</v>
      </c>
      <c r="Y34" s="16">
        <v>4.87</v>
      </c>
      <c r="Z34" s="16">
        <v>6.75</v>
      </c>
      <c r="AA34" s="16">
        <v>16.690000000000001</v>
      </c>
      <c r="AB34" s="16">
        <v>32.28</v>
      </c>
      <c r="AC34" s="16">
        <v>11.51</v>
      </c>
      <c r="AD34" s="20">
        <v>285</v>
      </c>
      <c r="AE34" s="21">
        <v>306.39999999999998</v>
      </c>
      <c r="AF34" s="24">
        <v>232.5</v>
      </c>
      <c r="AG34" s="24">
        <v>249.9</v>
      </c>
      <c r="AH34" s="43">
        <v>237.3</v>
      </c>
      <c r="AI34" s="43">
        <v>254.7</v>
      </c>
      <c r="AJ34" s="43">
        <v>278.89999999999998</v>
      </c>
      <c r="AK34" s="43">
        <v>296.3</v>
      </c>
      <c r="AL34" s="43">
        <v>317.10000000000002</v>
      </c>
      <c r="AM34" s="43">
        <v>334.6</v>
      </c>
      <c r="AN34" s="24">
        <v>231.6</v>
      </c>
      <c r="AO34" s="21">
        <v>249</v>
      </c>
      <c r="AP34" s="21">
        <v>280</v>
      </c>
      <c r="AQ34" s="21">
        <v>295.60000000000002</v>
      </c>
      <c r="AR34" s="21">
        <v>270.60000000000002</v>
      </c>
      <c r="AS34" s="21">
        <v>285.5</v>
      </c>
      <c r="AT34" s="21">
        <v>248.8</v>
      </c>
      <c r="AU34" s="21">
        <v>262</v>
      </c>
      <c r="AV34" s="21">
        <v>228</v>
      </c>
      <c r="AW34" s="21">
        <v>239.6</v>
      </c>
      <c r="AX34" s="21">
        <v>211.3</v>
      </c>
      <c r="AY34" s="21">
        <v>221.7</v>
      </c>
      <c r="AZ34" s="21">
        <v>202.9</v>
      </c>
      <c r="BA34" s="21">
        <v>212.7</v>
      </c>
      <c r="BB34" s="21">
        <v>57.38</v>
      </c>
      <c r="BC34" s="34">
        <v>72.2</v>
      </c>
      <c r="BD34" s="35">
        <v>0.75</v>
      </c>
    </row>
    <row r="35" spans="1:56" x14ac:dyDescent="0.2">
      <c r="A35" s="3">
        <v>32</v>
      </c>
      <c r="B35" s="4">
        <v>33.799999999999997</v>
      </c>
      <c r="C35" s="12"/>
      <c r="D35" s="4">
        <v>13.8</v>
      </c>
      <c r="E35" s="29">
        <v>1.016</v>
      </c>
      <c r="F35" s="29">
        <v>0.93300000000000005</v>
      </c>
      <c r="G35" s="29">
        <v>0.58699999999999997</v>
      </c>
      <c r="H35" s="29">
        <v>0.248</v>
      </c>
      <c r="I35" s="29">
        <v>7.5999999999999998E-2</v>
      </c>
      <c r="J35" s="29">
        <v>0.08</v>
      </c>
      <c r="K35" s="29">
        <v>9.7000000000000003E-2</v>
      </c>
      <c r="L35" s="29">
        <v>6.6000000000000003E-2</v>
      </c>
      <c r="M35" s="29">
        <v>0.81699999999999995</v>
      </c>
      <c r="N35" s="29">
        <v>0.39500000000000002</v>
      </c>
      <c r="O35" s="29">
        <v>0.20499999999999999</v>
      </c>
      <c r="P35" s="16">
        <v>7.5</v>
      </c>
      <c r="Q35" s="16">
        <v>25.1</v>
      </c>
      <c r="R35" s="16">
        <v>73.400000000000006</v>
      </c>
      <c r="S35" s="16">
        <v>98.4</v>
      </c>
      <c r="T35" s="16">
        <v>4.51</v>
      </c>
      <c r="U35" s="16">
        <v>17.05</v>
      </c>
      <c r="V35" s="16">
        <v>4.71</v>
      </c>
      <c r="W35" s="16">
        <v>23.91</v>
      </c>
      <c r="X35" s="16">
        <v>6.56</v>
      </c>
      <c r="Y35" s="16">
        <v>4.87</v>
      </c>
      <c r="Z35" s="16">
        <v>6.75</v>
      </c>
      <c r="AA35" s="16">
        <v>16.690000000000001</v>
      </c>
      <c r="AB35" s="16">
        <v>32.28</v>
      </c>
      <c r="AC35" s="16">
        <v>11.51</v>
      </c>
      <c r="AD35" s="20">
        <v>285</v>
      </c>
      <c r="AE35" s="21">
        <v>306.39999999999998</v>
      </c>
      <c r="AF35" s="24">
        <v>232.5</v>
      </c>
      <c r="AG35" s="24">
        <v>249.9</v>
      </c>
      <c r="AH35" s="24">
        <v>237.3</v>
      </c>
      <c r="AI35" s="24">
        <v>254.7</v>
      </c>
      <c r="AJ35" s="24">
        <v>278.89999999999998</v>
      </c>
      <c r="AK35" s="24">
        <v>296.3</v>
      </c>
      <c r="AL35" s="24">
        <v>317.10000000000002</v>
      </c>
      <c r="AM35" s="24">
        <v>334.6</v>
      </c>
      <c r="AN35" s="24">
        <v>231.6</v>
      </c>
      <c r="AO35" s="21">
        <v>249</v>
      </c>
      <c r="AP35" s="21">
        <v>280</v>
      </c>
      <c r="AQ35" s="21">
        <v>295.60000000000002</v>
      </c>
      <c r="AR35" s="21">
        <v>270.60000000000002</v>
      </c>
      <c r="AS35" s="21">
        <v>285.5</v>
      </c>
      <c r="AT35" s="21">
        <v>248.8</v>
      </c>
      <c r="AU35" s="21">
        <v>262</v>
      </c>
      <c r="AV35" s="21">
        <v>228</v>
      </c>
      <c r="AW35" s="21">
        <v>239.6</v>
      </c>
      <c r="AX35" s="21">
        <v>211.3</v>
      </c>
      <c r="AY35" s="21">
        <v>221.7</v>
      </c>
      <c r="AZ35" s="21">
        <v>202.9</v>
      </c>
      <c r="BA35" s="21">
        <v>212.7</v>
      </c>
      <c r="BB35" s="21">
        <v>58.7</v>
      </c>
      <c r="BC35" s="34">
        <v>73.290000000000006</v>
      </c>
      <c r="BD35" s="35">
        <v>0.75</v>
      </c>
    </row>
    <row r="36" spans="1:56" x14ac:dyDescent="0.2">
      <c r="A36" s="3">
        <v>33</v>
      </c>
      <c r="B36" s="4">
        <v>34.71</v>
      </c>
      <c r="C36" s="12"/>
      <c r="D36" s="4">
        <v>14.06</v>
      </c>
      <c r="E36" s="29">
        <v>1.06</v>
      </c>
      <c r="F36" s="29">
        <v>0.97299999999999998</v>
      </c>
      <c r="G36" s="29">
        <v>0.61099999999999999</v>
      </c>
      <c r="H36" s="29">
        <v>0.25800000000000001</v>
      </c>
      <c r="I36" s="29">
        <v>7.8E-2</v>
      </c>
      <c r="J36" s="29">
        <v>8.3000000000000004E-2</v>
      </c>
      <c r="K36" s="29">
        <v>0.10100000000000001</v>
      </c>
      <c r="L36" s="29">
        <v>6.9000000000000006E-2</v>
      </c>
      <c r="M36" s="29">
        <v>0.85199999999999998</v>
      </c>
      <c r="N36" s="29">
        <v>0.40699999999999997</v>
      </c>
      <c r="O36" s="29">
        <v>0.21199999999999999</v>
      </c>
      <c r="P36" s="16">
        <v>7.5</v>
      </c>
      <c r="Q36" s="16">
        <v>25.1</v>
      </c>
      <c r="R36" s="16">
        <v>73.400000000000006</v>
      </c>
      <c r="S36" s="16">
        <v>98.4</v>
      </c>
      <c r="T36" s="16">
        <v>4.51</v>
      </c>
      <c r="U36" s="16">
        <v>17.05</v>
      </c>
      <c r="V36" s="16">
        <v>4.8899999999999997</v>
      </c>
      <c r="W36" s="16">
        <v>23.91</v>
      </c>
      <c r="X36" s="16">
        <v>6.81</v>
      </c>
      <c r="Y36" s="16">
        <v>4.87</v>
      </c>
      <c r="Z36" s="16">
        <v>6.75</v>
      </c>
      <c r="AA36" s="16">
        <v>16.690000000000001</v>
      </c>
      <c r="AB36" s="16">
        <v>32.28</v>
      </c>
      <c r="AC36" s="16">
        <v>11.51</v>
      </c>
      <c r="AD36" s="20">
        <v>285</v>
      </c>
      <c r="AE36" s="21">
        <v>306.39999999999998</v>
      </c>
      <c r="AF36" s="24">
        <v>232.5</v>
      </c>
      <c r="AG36" s="24">
        <v>249.9</v>
      </c>
      <c r="AH36" s="24">
        <v>237.3</v>
      </c>
      <c r="AI36" s="24">
        <v>254.7</v>
      </c>
      <c r="AJ36" s="24">
        <v>278.89999999999998</v>
      </c>
      <c r="AK36" s="24">
        <v>296.3</v>
      </c>
      <c r="AL36" s="24">
        <v>317.10000000000002</v>
      </c>
      <c r="AM36" s="24">
        <v>334.6</v>
      </c>
      <c r="AN36" s="24">
        <v>231.6</v>
      </c>
      <c r="AO36" s="21">
        <v>249</v>
      </c>
      <c r="AP36" s="21">
        <v>280</v>
      </c>
      <c r="AQ36" s="21">
        <v>295.60000000000002</v>
      </c>
      <c r="AR36" s="21">
        <v>270.60000000000002</v>
      </c>
      <c r="AS36" s="21">
        <v>285.5</v>
      </c>
      <c r="AT36" s="21">
        <v>248.8</v>
      </c>
      <c r="AU36" s="21">
        <v>262</v>
      </c>
      <c r="AV36" s="21">
        <v>228</v>
      </c>
      <c r="AW36" s="21">
        <v>239.6</v>
      </c>
      <c r="AX36" s="21">
        <v>211.3</v>
      </c>
      <c r="AY36" s="21">
        <v>221.7</v>
      </c>
      <c r="AZ36" s="21">
        <v>202.9</v>
      </c>
      <c r="BA36" s="21">
        <v>212.7</v>
      </c>
      <c r="BB36" s="21">
        <v>60.08</v>
      </c>
      <c r="BC36" s="34">
        <v>74.34</v>
      </c>
      <c r="BD36" s="35">
        <v>0.75</v>
      </c>
    </row>
    <row r="37" spans="1:56" x14ac:dyDescent="0.2">
      <c r="A37" s="3">
        <v>34</v>
      </c>
      <c r="B37" s="4">
        <v>35.659999999999997</v>
      </c>
      <c r="C37" s="12"/>
      <c r="D37" s="4">
        <v>14.33</v>
      </c>
      <c r="E37" s="29">
        <v>1.105</v>
      </c>
      <c r="F37" s="29">
        <v>1.014</v>
      </c>
      <c r="G37" s="29">
        <v>0.63700000000000001</v>
      </c>
      <c r="H37" s="29">
        <v>0.26900000000000002</v>
      </c>
      <c r="I37" s="29">
        <v>8.2000000000000003E-2</v>
      </c>
      <c r="J37" s="29">
        <v>8.6999999999999994E-2</v>
      </c>
      <c r="K37" s="29">
        <v>0.105</v>
      </c>
      <c r="L37" s="29">
        <v>7.1999999999999995E-2</v>
      </c>
      <c r="M37" s="29">
        <v>0.89</v>
      </c>
      <c r="N37" s="29">
        <v>0.41899999999999998</v>
      </c>
      <c r="O37" s="29">
        <v>0.218</v>
      </c>
      <c r="P37" s="16">
        <v>7.5</v>
      </c>
      <c r="Q37" s="16">
        <v>25.1</v>
      </c>
      <c r="R37" s="16">
        <v>73.400000000000006</v>
      </c>
      <c r="S37" s="16">
        <v>98.4</v>
      </c>
      <c r="T37" s="16">
        <v>4.51</v>
      </c>
      <c r="U37" s="16">
        <v>17.05</v>
      </c>
      <c r="V37" s="16">
        <v>5.07</v>
      </c>
      <c r="W37" s="16">
        <v>23.91</v>
      </c>
      <c r="X37" s="16">
        <v>7.06</v>
      </c>
      <c r="Y37" s="16">
        <v>4.87</v>
      </c>
      <c r="Z37" s="16">
        <v>6.75</v>
      </c>
      <c r="AA37" s="16">
        <v>16.690000000000001</v>
      </c>
      <c r="AB37" s="16">
        <v>32.28</v>
      </c>
      <c r="AC37" s="16">
        <v>11.51</v>
      </c>
      <c r="AD37" s="20">
        <v>285</v>
      </c>
      <c r="AE37" s="21">
        <v>306.39999999999998</v>
      </c>
      <c r="AF37" s="24">
        <v>232.5</v>
      </c>
      <c r="AG37" s="24">
        <v>249.9</v>
      </c>
      <c r="AH37" s="24">
        <v>237.3</v>
      </c>
      <c r="AI37" s="24">
        <v>254.7</v>
      </c>
      <c r="AJ37" s="24">
        <v>278.89999999999998</v>
      </c>
      <c r="AK37" s="24">
        <v>296.3</v>
      </c>
      <c r="AL37" s="24">
        <v>317.10000000000002</v>
      </c>
      <c r="AM37" s="24">
        <v>334.6</v>
      </c>
      <c r="AN37" s="24">
        <v>231.6</v>
      </c>
      <c r="AO37" s="21">
        <v>249</v>
      </c>
      <c r="AP37" s="21">
        <v>280</v>
      </c>
      <c r="AQ37" s="21">
        <v>295.60000000000002</v>
      </c>
      <c r="AR37" s="21">
        <v>270.60000000000002</v>
      </c>
      <c r="AS37" s="21">
        <v>285.5</v>
      </c>
      <c r="AT37" s="21">
        <v>248.8</v>
      </c>
      <c r="AU37" s="21">
        <v>262</v>
      </c>
      <c r="AV37" s="21">
        <v>228</v>
      </c>
      <c r="AW37" s="21">
        <v>239.6</v>
      </c>
      <c r="AX37" s="21">
        <v>211.3</v>
      </c>
      <c r="AY37" s="21">
        <v>221.7</v>
      </c>
      <c r="AZ37" s="21">
        <v>202.9</v>
      </c>
      <c r="BA37" s="21">
        <v>212.7</v>
      </c>
      <c r="BB37" s="21">
        <v>61.52</v>
      </c>
      <c r="BC37" s="34">
        <v>75.36</v>
      </c>
      <c r="BD37" s="35">
        <v>0.75</v>
      </c>
    </row>
    <row r="38" spans="1:56" x14ac:dyDescent="0.2">
      <c r="A38" s="3">
        <v>35</v>
      </c>
      <c r="B38" s="4">
        <v>36.65</v>
      </c>
      <c r="C38" s="12"/>
      <c r="D38" s="4">
        <v>14.62</v>
      </c>
      <c r="E38" s="29">
        <v>1.1519999999999999</v>
      </c>
      <c r="F38" s="29">
        <v>1.0569999999999999</v>
      </c>
      <c r="G38" s="29">
        <v>0.66400000000000003</v>
      </c>
      <c r="H38" s="29">
        <v>0.28000000000000003</v>
      </c>
      <c r="I38" s="29">
        <v>8.5000000000000006E-2</v>
      </c>
      <c r="J38" s="29">
        <v>9.0999999999999998E-2</v>
      </c>
      <c r="K38" s="29">
        <v>0.11</v>
      </c>
      <c r="L38" s="29">
        <v>7.4999999999999997E-2</v>
      </c>
      <c r="M38" s="29">
        <v>0.92900000000000005</v>
      </c>
      <c r="N38" s="29">
        <v>0.43099999999999999</v>
      </c>
      <c r="O38" s="29">
        <v>0.224</v>
      </c>
      <c r="P38" s="16">
        <v>7.5</v>
      </c>
      <c r="Q38" s="16">
        <v>25.1</v>
      </c>
      <c r="R38" s="16">
        <v>73.400000000000006</v>
      </c>
      <c r="S38" s="16">
        <v>98.4</v>
      </c>
      <c r="T38" s="16">
        <v>4.51</v>
      </c>
      <c r="U38" s="16">
        <v>17.05</v>
      </c>
      <c r="V38" s="16">
        <v>5.26</v>
      </c>
      <c r="W38" s="16">
        <v>23.91</v>
      </c>
      <c r="X38" s="16">
        <v>7.32</v>
      </c>
      <c r="Y38" s="16">
        <v>4.87</v>
      </c>
      <c r="Z38" s="16">
        <v>6.75</v>
      </c>
      <c r="AA38" s="16">
        <v>16.690000000000001</v>
      </c>
      <c r="AB38" s="16">
        <v>32.28</v>
      </c>
      <c r="AC38" s="16">
        <v>11.51</v>
      </c>
      <c r="AD38" s="20">
        <v>285</v>
      </c>
      <c r="AE38" s="21">
        <v>306.39999999999998</v>
      </c>
      <c r="AF38" s="24">
        <v>232.5</v>
      </c>
      <c r="AG38" s="24">
        <v>249.9</v>
      </c>
      <c r="AH38" s="24">
        <v>237.3</v>
      </c>
      <c r="AI38" s="24">
        <v>254.7</v>
      </c>
      <c r="AJ38" s="24">
        <v>278.89999999999998</v>
      </c>
      <c r="AK38" s="24">
        <v>296.3</v>
      </c>
      <c r="AL38" s="24">
        <v>317.10000000000002</v>
      </c>
      <c r="AM38" s="24">
        <v>334.6</v>
      </c>
      <c r="AN38" s="24">
        <v>231.6</v>
      </c>
      <c r="AO38" s="21">
        <v>249</v>
      </c>
      <c r="AP38" s="21">
        <v>280</v>
      </c>
      <c r="AQ38" s="21">
        <v>295.60000000000002</v>
      </c>
      <c r="AR38" s="21">
        <v>270.60000000000002</v>
      </c>
      <c r="AS38" s="21">
        <v>285.5</v>
      </c>
      <c r="AT38" s="21">
        <v>248.8</v>
      </c>
      <c r="AU38" s="21">
        <v>262</v>
      </c>
      <c r="AV38" s="21">
        <v>228</v>
      </c>
      <c r="AW38" s="21">
        <v>239.6</v>
      </c>
      <c r="AX38" s="21">
        <v>211.3</v>
      </c>
      <c r="AY38" s="21">
        <v>221.7</v>
      </c>
      <c r="AZ38" s="21">
        <v>202.9</v>
      </c>
      <c r="BA38" s="21">
        <v>212.7</v>
      </c>
      <c r="BB38" s="21">
        <v>63.01</v>
      </c>
      <c r="BC38" s="34">
        <v>76.36</v>
      </c>
      <c r="BD38" s="35">
        <v>0.75</v>
      </c>
    </row>
    <row r="39" spans="1:56" x14ac:dyDescent="0.2">
      <c r="A39" s="3">
        <v>36</v>
      </c>
      <c r="B39" s="4">
        <v>37.68</v>
      </c>
      <c r="C39" s="12"/>
      <c r="D39" s="4">
        <v>14.92</v>
      </c>
      <c r="E39" s="29">
        <v>1.2010000000000001</v>
      </c>
      <c r="F39" s="29">
        <v>1.1020000000000001</v>
      </c>
      <c r="G39" s="29">
        <v>0.69299999999999995</v>
      </c>
      <c r="H39" s="29">
        <v>0.29199999999999998</v>
      </c>
      <c r="I39" s="29">
        <v>8.8999999999999996E-2</v>
      </c>
      <c r="J39" s="29">
        <v>9.5000000000000001E-2</v>
      </c>
      <c r="K39" s="29">
        <v>0.114</v>
      </c>
      <c r="L39" s="29">
        <v>7.8E-2</v>
      </c>
      <c r="M39" s="29">
        <v>0.97</v>
      </c>
      <c r="N39" s="29">
        <v>0.44400000000000001</v>
      </c>
      <c r="O39" s="29">
        <v>0.23100000000000001</v>
      </c>
      <c r="P39" s="16">
        <v>7.5</v>
      </c>
      <c r="Q39" s="16">
        <v>25.1</v>
      </c>
      <c r="R39" s="16">
        <v>73.400000000000006</v>
      </c>
      <c r="S39" s="16">
        <v>98.4</v>
      </c>
      <c r="T39" s="16">
        <v>4.51</v>
      </c>
      <c r="U39" s="16">
        <v>17.05</v>
      </c>
      <c r="V39" s="16">
        <v>5.45</v>
      </c>
      <c r="W39" s="16">
        <v>23.91</v>
      </c>
      <c r="X39" s="16">
        <v>7.6</v>
      </c>
      <c r="Y39" s="16">
        <v>4.87</v>
      </c>
      <c r="Z39" s="16">
        <v>6.75</v>
      </c>
      <c r="AA39" s="16">
        <v>16.690000000000001</v>
      </c>
      <c r="AB39" s="16">
        <v>37.299999999999997</v>
      </c>
      <c r="AC39" s="16">
        <v>11.51</v>
      </c>
      <c r="AD39" s="20">
        <v>285</v>
      </c>
      <c r="AE39" s="21">
        <v>306.39999999999998</v>
      </c>
      <c r="AF39" s="24">
        <v>232.5</v>
      </c>
      <c r="AG39" s="24">
        <v>249.9</v>
      </c>
      <c r="AH39" s="24">
        <v>237.3</v>
      </c>
      <c r="AI39" s="24">
        <v>254.7</v>
      </c>
      <c r="AJ39" s="24">
        <v>278.89999999999998</v>
      </c>
      <c r="AK39" s="24">
        <v>296.3</v>
      </c>
      <c r="AL39" s="24">
        <v>317.10000000000002</v>
      </c>
      <c r="AM39" s="24">
        <v>334.6</v>
      </c>
      <c r="AN39" s="24">
        <v>231.6</v>
      </c>
      <c r="AO39" s="21">
        <v>249</v>
      </c>
      <c r="AP39" s="21">
        <v>284.10000000000002</v>
      </c>
      <c r="AQ39" s="21">
        <v>300</v>
      </c>
      <c r="AR39" s="21">
        <v>274.60000000000002</v>
      </c>
      <c r="AS39" s="21">
        <v>289.8</v>
      </c>
      <c r="AT39" s="21">
        <v>252.3</v>
      </c>
      <c r="AU39" s="21">
        <v>265.8</v>
      </c>
      <c r="AV39" s="21">
        <v>231.1</v>
      </c>
      <c r="AW39" s="21">
        <v>243</v>
      </c>
      <c r="AX39" s="21">
        <v>214.1</v>
      </c>
      <c r="AY39" s="21">
        <v>224.7</v>
      </c>
      <c r="AZ39" s="21">
        <v>205.7</v>
      </c>
      <c r="BA39" s="21">
        <v>215.7</v>
      </c>
      <c r="BB39" s="21">
        <v>64.56</v>
      </c>
      <c r="BC39" s="34">
        <v>77.34</v>
      </c>
      <c r="BD39" s="35">
        <v>0.75</v>
      </c>
    </row>
    <row r="40" spans="1:56" x14ac:dyDescent="0.2">
      <c r="A40" s="3">
        <v>37</v>
      </c>
      <c r="B40" s="4">
        <v>38.75</v>
      </c>
      <c r="C40" s="12"/>
      <c r="D40" s="4">
        <v>15.24</v>
      </c>
      <c r="E40" s="29">
        <v>1.252</v>
      </c>
      <c r="F40" s="29">
        <v>1.149</v>
      </c>
      <c r="G40" s="29">
        <v>0.72199999999999998</v>
      </c>
      <c r="H40" s="29">
        <v>0.30399999999999999</v>
      </c>
      <c r="I40" s="29">
        <v>9.1999999999999998E-2</v>
      </c>
      <c r="J40" s="29">
        <v>9.8000000000000004E-2</v>
      </c>
      <c r="K40" s="29">
        <v>0.11899999999999999</v>
      </c>
      <c r="L40" s="29">
        <v>8.1000000000000003E-2</v>
      </c>
      <c r="M40" s="29">
        <v>1.012</v>
      </c>
      <c r="N40" s="29">
        <v>0.45700000000000002</v>
      </c>
      <c r="O40" s="29">
        <v>0.23799999999999999</v>
      </c>
      <c r="P40" s="16">
        <v>7.5</v>
      </c>
      <c r="Q40" s="16">
        <v>25.1</v>
      </c>
      <c r="R40" s="16">
        <v>73.400000000000006</v>
      </c>
      <c r="S40" s="16">
        <v>98.4</v>
      </c>
      <c r="T40" s="16">
        <v>4.51</v>
      </c>
      <c r="U40" s="16">
        <v>17.05</v>
      </c>
      <c r="V40" s="16">
        <v>5.66</v>
      </c>
      <c r="W40" s="16">
        <v>23.91</v>
      </c>
      <c r="X40" s="16">
        <v>7.88</v>
      </c>
      <c r="Y40" s="16">
        <v>4.87</v>
      </c>
      <c r="Z40" s="16">
        <v>6.75</v>
      </c>
      <c r="AA40" s="16">
        <v>16.690000000000001</v>
      </c>
      <c r="AB40" s="16">
        <v>37.299999999999997</v>
      </c>
      <c r="AC40" s="16">
        <v>11.51</v>
      </c>
      <c r="AD40" s="20">
        <v>285</v>
      </c>
      <c r="AE40" s="21">
        <v>306.39999999999998</v>
      </c>
      <c r="AF40" s="24">
        <v>232.5</v>
      </c>
      <c r="AG40" s="24">
        <v>249.9</v>
      </c>
      <c r="AH40" s="24">
        <v>237.3</v>
      </c>
      <c r="AI40" s="24">
        <v>254.7</v>
      </c>
      <c r="AJ40" s="24">
        <v>278.89999999999998</v>
      </c>
      <c r="AK40" s="24">
        <v>296.3</v>
      </c>
      <c r="AL40" s="24">
        <v>317.10000000000002</v>
      </c>
      <c r="AM40" s="24">
        <v>334.6</v>
      </c>
      <c r="AN40" s="24">
        <v>231.6</v>
      </c>
      <c r="AO40" s="21">
        <v>249</v>
      </c>
      <c r="AP40" s="21">
        <v>284.10000000000002</v>
      </c>
      <c r="AQ40" s="21">
        <v>300</v>
      </c>
      <c r="AR40" s="21">
        <v>274.60000000000002</v>
      </c>
      <c r="AS40" s="21">
        <v>289.8</v>
      </c>
      <c r="AT40" s="21">
        <v>252.3</v>
      </c>
      <c r="AU40" s="21">
        <v>265.8</v>
      </c>
      <c r="AV40" s="21">
        <v>231.1</v>
      </c>
      <c r="AW40" s="21">
        <v>243</v>
      </c>
      <c r="AX40" s="21">
        <v>214.1</v>
      </c>
      <c r="AY40" s="21">
        <v>224.7</v>
      </c>
      <c r="AZ40" s="21">
        <v>205.7</v>
      </c>
      <c r="BA40" s="21">
        <v>215.7</v>
      </c>
      <c r="BB40" s="21">
        <v>66.17</v>
      </c>
      <c r="BC40" s="34">
        <v>78.3</v>
      </c>
      <c r="BD40" s="35">
        <v>0.75</v>
      </c>
    </row>
    <row r="41" spans="1:56" x14ac:dyDescent="0.2">
      <c r="A41" s="3">
        <v>38</v>
      </c>
      <c r="B41" s="4">
        <v>39.869999999999997</v>
      </c>
      <c r="C41" s="12"/>
      <c r="D41" s="4">
        <v>15.57</v>
      </c>
      <c r="E41" s="29">
        <v>1.3049999999999999</v>
      </c>
      <c r="F41" s="29">
        <v>1.198</v>
      </c>
      <c r="G41" s="29">
        <v>0.753</v>
      </c>
      <c r="H41" s="29">
        <v>0.317</v>
      </c>
      <c r="I41" s="29">
        <v>9.6000000000000002E-2</v>
      </c>
      <c r="J41" s="29">
        <v>0.10299999999999999</v>
      </c>
      <c r="K41" s="29">
        <v>0.125</v>
      </c>
      <c r="L41" s="29">
        <v>8.5000000000000006E-2</v>
      </c>
      <c r="M41" s="29">
        <v>1.0569999999999999</v>
      </c>
      <c r="N41" s="29">
        <v>0.47</v>
      </c>
      <c r="O41" s="29">
        <v>0.245</v>
      </c>
      <c r="P41" s="16">
        <v>7.5</v>
      </c>
      <c r="Q41" s="16">
        <v>25.1</v>
      </c>
      <c r="R41" s="16">
        <v>73.400000000000006</v>
      </c>
      <c r="S41" s="16">
        <v>98.4</v>
      </c>
      <c r="T41" s="16">
        <v>4.51</v>
      </c>
      <c r="U41" s="16">
        <v>17.05</v>
      </c>
      <c r="V41" s="16">
        <v>5.87</v>
      </c>
      <c r="W41" s="16">
        <v>23.91</v>
      </c>
      <c r="X41" s="16">
        <v>8.18</v>
      </c>
      <c r="Y41" s="16">
        <v>4.87</v>
      </c>
      <c r="Z41" s="16">
        <v>6.75</v>
      </c>
      <c r="AA41" s="16">
        <v>16.690000000000001</v>
      </c>
      <c r="AB41" s="16">
        <v>37.299999999999997</v>
      </c>
      <c r="AC41" s="16">
        <v>11.51</v>
      </c>
      <c r="AD41" s="20">
        <v>285</v>
      </c>
      <c r="AE41" s="21">
        <v>306.39999999999998</v>
      </c>
      <c r="AF41" s="24">
        <v>232.5</v>
      </c>
      <c r="AG41" s="24">
        <v>249.9</v>
      </c>
      <c r="AH41" s="24">
        <v>237.3</v>
      </c>
      <c r="AI41" s="24">
        <v>254.7</v>
      </c>
      <c r="AJ41" s="24">
        <v>278.89999999999998</v>
      </c>
      <c r="AK41" s="24">
        <v>296.3</v>
      </c>
      <c r="AL41" s="24">
        <v>317.10000000000002</v>
      </c>
      <c r="AM41" s="24">
        <v>334.6</v>
      </c>
      <c r="AN41" s="24">
        <v>231.6</v>
      </c>
      <c r="AO41" s="21">
        <v>249</v>
      </c>
      <c r="AP41" s="21">
        <v>284.10000000000002</v>
      </c>
      <c r="AQ41" s="21">
        <v>300</v>
      </c>
      <c r="AR41" s="21">
        <v>274.60000000000002</v>
      </c>
      <c r="AS41" s="21">
        <v>289.8</v>
      </c>
      <c r="AT41" s="21">
        <v>252.3</v>
      </c>
      <c r="AU41" s="21">
        <v>265.8</v>
      </c>
      <c r="AV41" s="21">
        <v>231.1</v>
      </c>
      <c r="AW41" s="21">
        <v>243</v>
      </c>
      <c r="AX41" s="21">
        <v>214.1</v>
      </c>
      <c r="AY41" s="21">
        <v>224.7</v>
      </c>
      <c r="AZ41" s="21">
        <v>205.7</v>
      </c>
      <c r="BA41" s="21">
        <v>215.7</v>
      </c>
      <c r="BB41" s="21">
        <v>67.849999999999994</v>
      </c>
      <c r="BC41" s="34">
        <v>79.260000000000005</v>
      </c>
      <c r="BD41" s="35">
        <v>0.75</v>
      </c>
    </row>
    <row r="42" spans="1:56" x14ac:dyDescent="0.2">
      <c r="A42" s="3">
        <v>39</v>
      </c>
      <c r="B42" s="4">
        <v>41.05</v>
      </c>
      <c r="C42" s="12"/>
      <c r="D42" s="4">
        <v>15.92</v>
      </c>
      <c r="E42" s="29">
        <v>1.361</v>
      </c>
      <c r="F42" s="29">
        <v>1.2490000000000001</v>
      </c>
      <c r="G42" s="29">
        <v>0.78500000000000003</v>
      </c>
      <c r="H42" s="29">
        <v>0.33</v>
      </c>
      <c r="I42" s="29">
        <v>0.1</v>
      </c>
      <c r="J42" s="29">
        <v>0.107</v>
      </c>
      <c r="K42" s="29">
        <v>0.13</v>
      </c>
      <c r="L42" s="29">
        <v>8.7999999999999995E-2</v>
      </c>
      <c r="M42" s="29">
        <v>1.103</v>
      </c>
      <c r="N42" s="29">
        <v>0.48399999999999999</v>
      </c>
      <c r="O42" s="29">
        <v>0.252</v>
      </c>
      <c r="P42" s="16">
        <v>7.5</v>
      </c>
      <c r="Q42" s="16">
        <v>25.1</v>
      </c>
      <c r="R42" s="16">
        <v>73.400000000000006</v>
      </c>
      <c r="S42" s="16">
        <v>98.4</v>
      </c>
      <c r="T42" s="16">
        <v>4.51</v>
      </c>
      <c r="U42" s="16">
        <v>17.05</v>
      </c>
      <c r="V42" s="16">
        <v>6.09</v>
      </c>
      <c r="W42" s="16">
        <v>23.91</v>
      </c>
      <c r="X42" s="16">
        <v>8.49</v>
      </c>
      <c r="Y42" s="16">
        <v>4.87</v>
      </c>
      <c r="Z42" s="16">
        <v>6.75</v>
      </c>
      <c r="AA42" s="16">
        <v>16.690000000000001</v>
      </c>
      <c r="AB42" s="16">
        <v>37.299999999999997</v>
      </c>
      <c r="AC42" s="16">
        <v>11.51</v>
      </c>
      <c r="AD42" s="20">
        <v>285</v>
      </c>
      <c r="AE42" s="21">
        <v>306.39999999999998</v>
      </c>
      <c r="AF42" s="24">
        <v>232.5</v>
      </c>
      <c r="AG42" s="24">
        <v>249.9</v>
      </c>
      <c r="AH42" s="24">
        <v>237.3</v>
      </c>
      <c r="AI42" s="24">
        <v>254.7</v>
      </c>
      <c r="AJ42" s="24">
        <v>278.89999999999998</v>
      </c>
      <c r="AK42" s="24">
        <v>296.3</v>
      </c>
      <c r="AL42" s="24">
        <v>317.10000000000002</v>
      </c>
      <c r="AM42" s="24">
        <v>334.6</v>
      </c>
      <c r="AN42" s="24">
        <v>231.6</v>
      </c>
      <c r="AO42" s="21">
        <v>249</v>
      </c>
      <c r="AP42" s="21">
        <v>284.10000000000002</v>
      </c>
      <c r="AQ42" s="21">
        <v>300</v>
      </c>
      <c r="AR42" s="21">
        <v>274.60000000000002</v>
      </c>
      <c r="AS42" s="21">
        <v>289.8</v>
      </c>
      <c r="AT42" s="21">
        <v>252.3</v>
      </c>
      <c r="AU42" s="21">
        <v>265.8</v>
      </c>
      <c r="AV42" s="21">
        <v>231.1</v>
      </c>
      <c r="AW42" s="21">
        <v>243</v>
      </c>
      <c r="AX42" s="21">
        <v>214.1</v>
      </c>
      <c r="AY42" s="21">
        <v>224.7</v>
      </c>
      <c r="AZ42" s="21">
        <v>205.7</v>
      </c>
      <c r="BA42" s="21">
        <v>215.7</v>
      </c>
      <c r="BB42" s="21">
        <v>69.61</v>
      </c>
      <c r="BC42" s="34">
        <v>80.19</v>
      </c>
      <c r="BD42" s="35">
        <v>0.75</v>
      </c>
    </row>
    <row r="43" spans="1:56" x14ac:dyDescent="0.2">
      <c r="A43" s="3">
        <v>40</v>
      </c>
      <c r="B43" s="4">
        <v>42.27</v>
      </c>
      <c r="C43" s="12"/>
      <c r="D43" s="4">
        <v>16.29</v>
      </c>
      <c r="E43" s="29">
        <v>1.419</v>
      </c>
      <c r="F43" s="29">
        <v>1.3029999999999999</v>
      </c>
      <c r="G43" s="29">
        <v>0.81799999999999995</v>
      </c>
      <c r="H43" s="29">
        <v>0.34399999999999997</v>
      </c>
      <c r="I43" s="29">
        <v>0.104</v>
      </c>
      <c r="J43" s="29">
        <v>0.112</v>
      </c>
      <c r="K43" s="29">
        <v>0.13600000000000001</v>
      </c>
      <c r="L43" s="29">
        <v>9.1999999999999998E-2</v>
      </c>
      <c r="M43" s="29">
        <v>1.1519999999999999</v>
      </c>
      <c r="N43" s="29">
        <v>0.499</v>
      </c>
      <c r="O43" s="29">
        <v>0.26</v>
      </c>
      <c r="P43" s="16">
        <v>7.5</v>
      </c>
      <c r="Q43" s="16">
        <v>25.1</v>
      </c>
      <c r="R43" s="16">
        <v>73.400000000000006</v>
      </c>
      <c r="S43" s="16">
        <v>98.4</v>
      </c>
      <c r="T43" s="16">
        <v>4.51</v>
      </c>
      <c r="U43" s="16">
        <v>17.05</v>
      </c>
      <c r="V43" s="16">
        <v>6.33</v>
      </c>
      <c r="W43" s="16">
        <v>23.91</v>
      </c>
      <c r="X43" s="16">
        <v>8.82</v>
      </c>
      <c r="Y43" s="16">
        <v>4.87</v>
      </c>
      <c r="Z43" s="16">
        <v>6.75</v>
      </c>
      <c r="AA43" s="16">
        <v>16.690000000000001</v>
      </c>
      <c r="AB43" s="16">
        <v>37.299999999999997</v>
      </c>
      <c r="AC43" s="16">
        <v>11.51</v>
      </c>
      <c r="AD43" s="20">
        <v>285</v>
      </c>
      <c r="AE43" s="21">
        <v>306.39999999999998</v>
      </c>
      <c r="AF43" s="24">
        <v>232.5</v>
      </c>
      <c r="AG43" s="24">
        <v>249.9</v>
      </c>
      <c r="AH43" s="24">
        <v>237.3</v>
      </c>
      <c r="AI43" s="24">
        <v>254.7</v>
      </c>
      <c r="AJ43" s="24">
        <v>278.89999999999998</v>
      </c>
      <c r="AK43" s="24">
        <v>296.3</v>
      </c>
      <c r="AL43" s="24">
        <v>317.10000000000002</v>
      </c>
      <c r="AM43" s="24">
        <v>334.6</v>
      </c>
      <c r="AN43" s="24">
        <v>231.6</v>
      </c>
      <c r="AO43" s="21">
        <v>249</v>
      </c>
      <c r="AP43" s="21">
        <v>284.10000000000002</v>
      </c>
      <c r="AQ43" s="21">
        <v>300</v>
      </c>
      <c r="AR43" s="21">
        <v>274.60000000000002</v>
      </c>
      <c r="AS43" s="21">
        <v>289.8</v>
      </c>
      <c r="AT43" s="21">
        <v>252.3</v>
      </c>
      <c r="AU43" s="21">
        <v>265.8</v>
      </c>
      <c r="AV43" s="21">
        <v>231.1</v>
      </c>
      <c r="AW43" s="21">
        <v>243</v>
      </c>
      <c r="AX43" s="21">
        <v>214.1</v>
      </c>
      <c r="AY43" s="21">
        <v>224.7</v>
      </c>
      <c r="AZ43" s="21">
        <v>205.7</v>
      </c>
      <c r="BA43" s="21">
        <v>215.7</v>
      </c>
      <c r="BB43" s="21">
        <v>71.45</v>
      </c>
      <c r="BC43" s="34">
        <v>81.13</v>
      </c>
      <c r="BD43" s="35">
        <v>0.75</v>
      </c>
    </row>
    <row r="44" spans="1:56" x14ac:dyDescent="0.2">
      <c r="A44" s="3">
        <v>41</v>
      </c>
      <c r="B44" s="4">
        <v>43.56</v>
      </c>
      <c r="C44" s="12"/>
      <c r="D44" s="4">
        <v>16.68</v>
      </c>
      <c r="E44" s="29">
        <v>1.48</v>
      </c>
      <c r="F44" s="29">
        <v>1.359</v>
      </c>
      <c r="G44" s="29">
        <v>0.85299999999999998</v>
      </c>
      <c r="H44" s="29">
        <v>0.35899999999999999</v>
      </c>
      <c r="I44" s="29">
        <v>0.109</v>
      </c>
      <c r="J44" s="29">
        <v>0.11700000000000001</v>
      </c>
      <c r="K44" s="29">
        <v>0.14099999999999999</v>
      </c>
      <c r="L44" s="29">
        <v>9.6000000000000002E-2</v>
      </c>
      <c r="M44" s="29">
        <v>1.204</v>
      </c>
      <c r="N44" s="29">
        <v>0.51400000000000001</v>
      </c>
      <c r="O44" s="29">
        <v>0.26700000000000002</v>
      </c>
      <c r="P44" s="16">
        <v>7.5</v>
      </c>
      <c r="Q44" s="16">
        <v>25.1</v>
      </c>
      <c r="R44" s="16">
        <v>73.400000000000006</v>
      </c>
      <c r="S44" s="16">
        <v>98.4</v>
      </c>
      <c r="T44" s="16">
        <v>4.51</v>
      </c>
      <c r="U44" s="16">
        <v>17.05</v>
      </c>
      <c r="V44" s="16">
        <v>6.57</v>
      </c>
      <c r="W44" s="16">
        <v>23.91</v>
      </c>
      <c r="X44" s="16">
        <v>9.16</v>
      </c>
      <c r="Y44" s="16">
        <v>4.87</v>
      </c>
      <c r="Z44" s="16">
        <v>6.75</v>
      </c>
      <c r="AA44" s="16">
        <v>16.690000000000001</v>
      </c>
      <c r="AB44" s="16">
        <v>37.299999999999997</v>
      </c>
      <c r="AC44" s="16">
        <v>11.51</v>
      </c>
      <c r="AD44" s="20">
        <v>285</v>
      </c>
      <c r="AE44" s="21">
        <v>306.39999999999998</v>
      </c>
      <c r="AF44" s="24">
        <v>232.5</v>
      </c>
      <c r="AG44" s="24">
        <v>249.9</v>
      </c>
      <c r="AH44" s="43">
        <v>238</v>
      </c>
      <c r="AI44" s="43">
        <v>255.4</v>
      </c>
      <c r="AJ44" s="43">
        <v>279.60000000000002</v>
      </c>
      <c r="AK44" s="43">
        <v>297</v>
      </c>
      <c r="AL44" s="43">
        <v>317.89999999999998</v>
      </c>
      <c r="AM44" s="43">
        <v>335.3</v>
      </c>
      <c r="AN44" s="24">
        <v>231.6</v>
      </c>
      <c r="AO44" s="21">
        <v>249</v>
      </c>
      <c r="AP44" s="21">
        <v>301.3</v>
      </c>
      <c r="AQ44" s="21">
        <v>318.5</v>
      </c>
      <c r="AR44" s="21">
        <v>291</v>
      </c>
      <c r="AS44" s="21">
        <v>307.39999999999998</v>
      </c>
      <c r="AT44" s="21">
        <v>267</v>
      </c>
      <c r="AU44" s="21">
        <v>281.60000000000002</v>
      </c>
      <c r="AV44" s="21">
        <v>244.1</v>
      </c>
      <c r="AW44" s="21">
        <v>256.89999999999998</v>
      </c>
      <c r="AX44" s="21">
        <v>225.8</v>
      </c>
      <c r="AY44" s="21">
        <v>237.3</v>
      </c>
      <c r="AZ44" s="21">
        <v>216.6</v>
      </c>
      <c r="BA44" s="21">
        <v>227.4</v>
      </c>
      <c r="BB44" s="21">
        <v>73.349999999999994</v>
      </c>
      <c r="BC44" s="34">
        <v>82.07</v>
      </c>
      <c r="BD44" s="35">
        <v>0.75</v>
      </c>
    </row>
    <row r="45" spans="1:56" x14ac:dyDescent="0.2">
      <c r="A45" s="3">
        <v>42</v>
      </c>
      <c r="B45" s="4">
        <v>44.9</v>
      </c>
      <c r="C45" s="12"/>
      <c r="D45" s="4">
        <v>17.09</v>
      </c>
      <c r="E45" s="29">
        <v>1.5429999999999999</v>
      </c>
      <c r="F45" s="29">
        <v>1.417</v>
      </c>
      <c r="G45" s="29">
        <v>0.89</v>
      </c>
      <c r="H45" s="29">
        <v>0.374</v>
      </c>
      <c r="I45" s="29">
        <v>0.113</v>
      </c>
      <c r="J45" s="29">
        <v>0.122</v>
      </c>
      <c r="K45" s="29">
        <v>0.14699999999999999</v>
      </c>
      <c r="L45" s="29">
        <v>0.1</v>
      </c>
      <c r="M45" s="29">
        <v>1.258</v>
      </c>
      <c r="N45" s="29">
        <v>0.52900000000000003</v>
      </c>
      <c r="O45" s="29">
        <v>0.27600000000000002</v>
      </c>
      <c r="P45" s="16">
        <v>7.5</v>
      </c>
      <c r="Q45" s="16">
        <v>25.1</v>
      </c>
      <c r="R45" s="16">
        <v>73.400000000000006</v>
      </c>
      <c r="S45" s="16">
        <v>98.4</v>
      </c>
      <c r="T45" s="16">
        <v>4.51</v>
      </c>
      <c r="U45" s="16">
        <v>17.05</v>
      </c>
      <c r="V45" s="16">
        <v>6.83</v>
      </c>
      <c r="W45" s="16">
        <v>23.91</v>
      </c>
      <c r="X45" s="16">
        <v>9.51</v>
      </c>
      <c r="Y45" s="16">
        <v>4.87</v>
      </c>
      <c r="Z45" s="16">
        <v>6.75</v>
      </c>
      <c r="AA45" s="16">
        <v>16.690000000000001</v>
      </c>
      <c r="AB45" s="16">
        <v>37.299999999999997</v>
      </c>
      <c r="AC45" s="16">
        <v>11.51</v>
      </c>
      <c r="AD45" s="20">
        <v>285</v>
      </c>
      <c r="AE45" s="21">
        <v>306.39999999999998</v>
      </c>
      <c r="AF45" s="24">
        <v>232.5</v>
      </c>
      <c r="AG45" s="24">
        <v>249.9</v>
      </c>
      <c r="AH45" s="24">
        <v>238</v>
      </c>
      <c r="AI45" s="24">
        <v>255.4</v>
      </c>
      <c r="AJ45" s="24">
        <v>279.60000000000002</v>
      </c>
      <c r="AK45" s="24">
        <v>297</v>
      </c>
      <c r="AL45" s="24">
        <v>317.89999999999998</v>
      </c>
      <c r="AM45" s="24">
        <v>335.3</v>
      </c>
      <c r="AN45" s="24">
        <v>231.6</v>
      </c>
      <c r="AO45" s="21">
        <v>249</v>
      </c>
      <c r="AP45" s="21">
        <v>301.3</v>
      </c>
      <c r="AQ45" s="21">
        <v>318.5</v>
      </c>
      <c r="AR45" s="21">
        <v>291</v>
      </c>
      <c r="AS45" s="21">
        <v>307.39999999999998</v>
      </c>
      <c r="AT45" s="21">
        <v>267</v>
      </c>
      <c r="AU45" s="21">
        <v>281.60000000000002</v>
      </c>
      <c r="AV45" s="21">
        <v>244.1</v>
      </c>
      <c r="AW45" s="21">
        <v>256.89999999999998</v>
      </c>
      <c r="AX45" s="21">
        <v>225.8</v>
      </c>
      <c r="AY45" s="21">
        <v>237.3</v>
      </c>
      <c r="AZ45" s="21">
        <v>216.6</v>
      </c>
      <c r="BA45" s="21">
        <v>227.4</v>
      </c>
      <c r="BB45" s="21">
        <v>75.34</v>
      </c>
      <c r="BC45" s="34">
        <v>83.01</v>
      </c>
      <c r="BD45" s="35">
        <v>0.75</v>
      </c>
    </row>
    <row r="46" spans="1:56" x14ac:dyDescent="0.2">
      <c r="A46" s="3">
        <v>43</v>
      </c>
      <c r="B46" s="4">
        <v>46.31</v>
      </c>
      <c r="C46" s="12"/>
      <c r="D46" s="4">
        <v>17.53</v>
      </c>
      <c r="E46" s="29">
        <v>1.61</v>
      </c>
      <c r="F46" s="29">
        <v>1.478</v>
      </c>
      <c r="G46" s="29">
        <v>0.92800000000000005</v>
      </c>
      <c r="H46" s="29">
        <v>0.39</v>
      </c>
      <c r="I46" s="29">
        <v>0.11799999999999999</v>
      </c>
      <c r="J46" s="29">
        <v>0.127</v>
      </c>
      <c r="K46" s="29">
        <v>0.154</v>
      </c>
      <c r="L46" s="29">
        <v>0.104</v>
      </c>
      <c r="M46" s="29">
        <v>1.3149999999999999</v>
      </c>
      <c r="N46" s="29">
        <v>0.54500000000000004</v>
      </c>
      <c r="O46" s="29">
        <v>0.28399999999999997</v>
      </c>
      <c r="P46" s="16">
        <v>7.5</v>
      </c>
      <c r="Q46" s="16">
        <v>25.1</v>
      </c>
      <c r="R46" s="16">
        <v>73.400000000000006</v>
      </c>
      <c r="S46" s="16">
        <v>98.4</v>
      </c>
      <c r="T46" s="16">
        <v>4.51</v>
      </c>
      <c r="U46" s="16">
        <v>17.05</v>
      </c>
      <c r="V46" s="16">
        <v>7.1</v>
      </c>
      <c r="W46" s="16">
        <v>23.91</v>
      </c>
      <c r="X46" s="16">
        <v>9.89</v>
      </c>
      <c r="Y46" s="16">
        <v>4.87</v>
      </c>
      <c r="Z46" s="16">
        <v>6.75</v>
      </c>
      <c r="AA46" s="16">
        <v>16.690000000000001</v>
      </c>
      <c r="AB46" s="16">
        <v>37.299999999999997</v>
      </c>
      <c r="AC46" s="16">
        <v>11.51</v>
      </c>
      <c r="AD46" s="20">
        <v>285</v>
      </c>
      <c r="AE46" s="21">
        <v>306.39999999999998</v>
      </c>
      <c r="AF46" s="24">
        <v>232.5</v>
      </c>
      <c r="AG46" s="24">
        <v>249.9</v>
      </c>
      <c r="AH46" s="24">
        <v>238</v>
      </c>
      <c r="AI46" s="24">
        <v>255.4</v>
      </c>
      <c r="AJ46" s="24">
        <v>279.60000000000002</v>
      </c>
      <c r="AK46" s="24">
        <v>297</v>
      </c>
      <c r="AL46" s="24">
        <v>317.89999999999998</v>
      </c>
      <c r="AM46" s="24">
        <v>335.3</v>
      </c>
      <c r="AN46" s="24">
        <v>231.6</v>
      </c>
      <c r="AO46" s="21">
        <v>249</v>
      </c>
      <c r="AP46" s="21">
        <v>301.3</v>
      </c>
      <c r="AQ46" s="21">
        <v>318.5</v>
      </c>
      <c r="AR46" s="21">
        <v>291</v>
      </c>
      <c r="AS46" s="21">
        <v>307.39999999999998</v>
      </c>
      <c r="AT46" s="21">
        <v>267</v>
      </c>
      <c r="AU46" s="21">
        <v>281.60000000000002</v>
      </c>
      <c r="AV46" s="21">
        <v>244.1</v>
      </c>
      <c r="AW46" s="21">
        <v>256.89999999999998</v>
      </c>
      <c r="AX46" s="21">
        <v>225.8</v>
      </c>
      <c r="AY46" s="21">
        <v>237.3</v>
      </c>
      <c r="AZ46" s="21">
        <v>216.6</v>
      </c>
      <c r="BA46" s="21">
        <v>227.4</v>
      </c>
      <c r="BB46" s="21">
        <v>77.41</v>
      </c>
      <c r="BC46" s="34">
        <v>83.95</v>
      </c>
      <c r="BD46" s="35">
        <v>0.75</v>
      </c>
    </row>
    <row r="47" spans="1:56" x14ac:dyDescent="0.2">
      <c r="A47" s="3">
        <v>44</v>
      </c>
      <c r="B47" s="4">
        <v>47.79</v>
      </c>
      <c r="C47" s="12"/>
      <c r="D47" s="4">
        <v>17.989999999999998</v>
      </c>
      <c r="E47" s="29">
        <v>1.679</v>
      </c>
      <c r="F47" s="29">
        <v>1.542</v>
      </c>
      <c r="G47" s="29">
        <v>0.96799999999999997</v>
      </c>
      <c r="H47" s="29">
        <v>0.40699999999999997</v>
      </c>
      <c r="I47" s="29">
        <v>0.123</v>
      </c>
      <c r="J47" s="29">
        <v>0.13200000000000001</v>
      </c>
      <c r="K47" s="29">
        <v>0.161</v>
      </c>
      <c r="L47" s="29">
        <v>0.109</v>
      </c>
      <c r="M47" s="29">
        <v>1.375</v>
      </c>
      <c r="N47" s="29">
        <v>0.56200000000000006</v>
      </c>
      <c r="O47" s="29">
        <v>0.29299999999999998</v>
      </c>
      <c r="P47" s="16">
        <v>7.5</v>
      </c>
      <c r="Q47" s="16">
        <v>25.1</v>
      </c>
      <c r="R47" s="16">
        <v>73.400000000000006</v>
      </c>
      <c r="S47" s="16">
        <v>98.4</v>
      </c>
      <c r="T47" s="16">
        <v>4.51</v>
      </c>
      <c r="U47" s="16">
        <v>17.05</v>
      </c>
      <c r="V47" s="16">
        <v>7.38</v>
      </c>
      <c r="W47" s="16">
        <v>23.91</v>
      </c>
      <c r="X47" s="16">
        <v>10.28</v>
      </c>
      <c r="Y47" s="16">
        <v>4.87</v>
      </c>
      <c r="Z47" s="16">
        <v>6.75</v>
      </c>
      <c r="AA47" s="16">
        <v>16.690000000000001</v>
      </c>
      <c r="AB47" s="16">
        <v>37.299999999999997</v>
      </c>
      <c r="AC47" s="16">
        <v>11.51</v>
      </c>
      <c r="AD47" s="20">
        <v>285</v>
      </c>
      <c r="AE47" s="21">
        <v>306.39999999999998</v>
      </c>
      <c r="AF47" s="24">
        <v>232.5</v>
      </c>
      <c r="AG47" s="24">
        <v>249.9</v>
      </c>
      <c r="AH47" s="24">
        <v>238</v>
      </c>
      <c r="AI47" s="24">
        <v>255.4</v>
      </c>
      <c r="AJ47" s="24">
        <v>279.60000000000002</v>
      </c>
      <c r="AK47" s="24">
        <v>297</v>
      </c>
      <c r="AL47" s="24">
        <v>317.89999999999998</v>
      </c>
      <c r="AM47" s="24">
        <v>335.3</v>
      </c>
      <c r="AN47" s="24">
        <v>231.6</v>
      </c>
      <c r="AO47" s="21">
        <v>249</v>
      </c>
      <c r="AP47" s="21">
        <v>301.3</v>
      </c>
      <c r="AQ47" s="21">
        <v>318.5</v>
      </c>
      <c r="AR47" s="21">
        <v>291</v>
      </c>
      <c r="AS47" s="21">
        <v>307.39999999999998</v>
      </c>
      <c r="AT47" s="21">
        <v>267</v>
      </c>
      <c r="AU47" s="21">
        <v>281.60000000000002</v>
      </c>
      <c r="AV47" s="21">
        <v>244.1</v>
      </c>
      <c r="AW47" s="21">
        <v>256.89999999999998</v>
      </c>
      <c r="AX47" s="21">
        <v>225.8</v>
      </c>
      <c r="AY47" s="21">
        <v>237.3</v>
      </c>
      <c r="AZ47" s="21">
        <v>216.6</v>
      </c>
      <c r="BA47" s="21">
        <v>227.4</v>
      </c>
      <c r="BB47" s="21">
        <v>79.569999999999993</v>
      </c>
      <c r="BC47" s="34">
        <v>84.89</v>
      </c>
      <c r="BD47" s="35">
        <v>0.75</v>
      </c>
    </row>
    <row r="48" spans="1:56" x14ac:dyDescent="0.2">
      <c r="A48" s="3">
        <v>45</v>
      </c>
      <c r="B48" s="4">
        <v>49.35</v>
      </c>
      <c r="C48" s="12"/>
      <c r="D48" s="4">
        <v>18.47</v>
      </c>
      <c r="E48" s="29">
        <v>1.752</v>
      </c>
      <c r="F48" s="29">
        <v>1.609</v>
      </c>
      <c r="G48" s="29">
        <v>1.01</v>
      </c>
      <c r="H48" s="29">
        <v>0.42399999999999999</v>
      </c>
      <c r="I48" s="29">
        <v>0.128</v>
      </c>
      <c r="J48" s="29">
        <v>0.13800000000000001</v>
      </c>
      <c r="K48" s="29">
        <v>0.16800000000000001</v>
      </c>
      <c r="L48" s="29">
        <v>0.114</v>
      </c>
      <c r="M48" s="29">
        <v>1.4379999999999999</v>
      </c>
      <c r="N48" s="29">
        <v>0.57899999999999996</v>
      </c>
      <c r="O48" s="29">
        <v>0.30199999999999999</v>
      </c>
      <c r="P48" s="16">
        <v>14.7</v>
      </c>
      <c r="Q48" s="16">
        <v>36.700000000000003</v>
      </c>
      <c r="R48" s="16">
        <v>73.400000000000006</v>
      </c>
      <c r="S48" s="16">
        <v>116.9</v>
      </c>
      <c r="T48" s="16">
        <v>4.51</v>
      </c>
      <c r="U48" s="16">
        <v>19.190000000000001</v>
      </c>
      <c r="V48" s="16">
        <v>7.67</v>
      </c>
      <c r="W48" s="16">
        <v>27</v>
      </c>
      <c r="X48" s="16">
        <v>10.69</v>
      </c>
      <c r="Y48" s="16">
        <v>14.33</v>
      </c>
      <c r="Z48" s="16">
        <v>19.88</v>
      </c>
      <c r="AA48" s="16">
        <v>31.36</v>
      </c>
      <c r="AB48" s="16">
        <v>37.299999999999997</v>
      </c>
      <c r="AC48" s="16">
        <v>10.44</v>
      </c>
      <c r="AD48" s="20">
        <v>285</v>
      </c>
      <c r="AE48" s="21">
        <v>306.39999999999998</v>
      </c>
      <c r="AF48" s="24">
        <v>232.5</v>
      </c>
      <c r="AG48" s="24">
        <v>249.9</v>
      </c>
      <c r="AH48" s="24">
        <v>238</v>
      </c>
      <c r="AI48" s="24">
        <v>255.4</v>
      </c>
      <c r="AJ48" s="24">
        <v>279.60000000000002</v>
      </c>
      <c r="AK48" s="24">
        <v>297</v>
      </c>
      <c r="AL48" s="24">
        <v>317.89999999999998</v>
      </c>
      <c r="AM48" s="24">
        <v>335.3</v>
      </c>
      <c r="AN48" s="24">
        <v>231.6</v>
      </c>
      <c r="AO48" s="21">
        <v>249</v>
      </c>
      <c r="AP48" s="21">
        <v>301.3</v>
      </c>
      <c r="AQ48" s="21">
        <v>318.5</v>
      </c>
      <c r="AR48" s="21">
        <v>291</v>
      </c>
      <c r="AS48" s="21">
        <v>307.39999999999998</v>
      </c>
      <c r="AT48" s="21">
        <v>267</v>
      </c>
      <c r="AU48" s="21">
        <v>281.60000000000002</v>
      </c>
      <c r="AV48" s="21">
        <v>244.1</v>
      </c>
      <c r="AW48" s="21">
        <v>256.89999999999998</v>
      </c>
      <c r="AX48" s="21">
        <v>225.8</v>
      </c>
      <c r="AY48" s="21">
        <v>237.3</v>
      </c>
      <c r="AZ48" s="21">
        <v>216.6</v>
      </c>
      <c r="BA48" s="21">
        <v>227.4</v>
      </c>
      <c r="BB48" s="21">
        <v>81.8</v>
      </c>
      <c r="BC48" s="34">
        <v>85.82</v>
      </c>
      <c r="BD48" s="35">
        <v>0.75</v>
      </c>
    </row>
    <row r="49" spans="1:56" x14ac:dyDescent="0.2">
      <c r="A49" s="3">
        <v>46</v>
      </c>
      <c r="B49" s="4">
        <v>50.99</v>
      </c>
      <c r="C49" s="12"/>
      <c r="D49" s="4">
        <v>18.989999999999998</v>
      </c>
      <c r="E49" s="29">
        <v>1.8280000000000001</v>
      </c>
      <c r="F49" s="29">
        <v>1.679</v>
      </c>
      <c r="G49" s="29">
        <v>1.054</v>
      </c>
      <c r="H49" s="29">
        <v>0.442</v>
      </c>
      <c r="I49" s="29">
        <v>0.13400000000000001</v>
      </c>
      <c r="J49" s="29">
        <v>0.14399999999999999</v>
      </c>
      <c r="K49" s="29">
        <v>0.17499999999999999</v>
      </c>
      <c r="L49" s="29">
        <v>0.11899999999999999</v>
      </c>
      <c r="M49" s="29">
        <v>1.504</v>
      </c>
      <c r="N49" s="29">
        <v>0.59699999999999998</v>
      </c>
      <c r="O49" s="29">
        <v>0.311</v>
      </c>
      <c r="P49" s="16">
        <v>14.7</v>
      </c>
      <c r="Q49" s="16">
        <v>36.700000000000003</v>
      </c>
      <c r="R49" s="16">
        <v>73.400000000000006</v>
      </c>
      <c r="S49" s="16">
        <v>116.9</v>
      </c>
      <c r="T49" s="16">
        <v>4.51</v>
      </c>
      <c r="U49" s="16">
        <v>20.260000000000002</v>
      </c>
      <c r="V49" s="16">
        <v>7.99</v>
      </c>
      <c r="W49" s="16">
        <v>28.54</v>
      </c>
      <c r="X49" s="16">
        <v>11.13</v>
      </c>
      <c r="Y49" s="16">
        <v>14.33</v>
      </c>
      <c r="Z49" s="16">
        <v>19.88</v>
      </c>
      <c r="AA49" s="16">
        <v>31.36</v>
      </c>
      <c r="AB49" s="16">
        <v>43.76</v>
      </c>
      <c r="AC49" s="16">
        <v>10.44</v>
      </c>
      <c r="AD49" s="20">
        <v>285</v>
      </c>
      <c r="AE49" s="21">
        <v>306.39999999999998</v>
      </c>
      <c r="AF49" s="24">
        <v>232.5</v>
      </c>
      <c r="AG49" s="24">
        <v>249.9</v>
      </c>
      <c r="AH49" s="43">
        <v>239.7</v>
      </c>
      <c r="AI49" s="43">
        <v>257.10000000000002</v>
      </c>
      <c r="AJ49" s="43">
        <v>281.3</v>
      </c>
      <c r="AK49" s="43">
        <v>298.7</v>
      </c>
      <c r="AL49" s="43">
        <v>319.60000000000002</v>
      </c>
      <c r="AM49" s="43">
        <v>337</v>
      </c>
      <c r="AN49" s="24">
        <v>231.6</v>
      </c>
      <c r="AO49" s="21">
        <v>249</v>
      </c>
      <c r="AP49" s="21">
        <v>323.39999999999998</v>
      </c>
      <c r="AQ49" s="21">
        <v>342.2</v>
      </c>
      <c r="AR49" s="21">
        <v>312.2</v>
      </c>
      <c r="AS49" s="21">
        <v>330.1</v>
      </c>
      <c r="AT49" s="21">
        <v>286</v>
      </c>
      <c r="AU49" s="21">
        <v>301.89999999999998</v>
      </c>
      <c r="AV49" s="21">
        <v>261</v>
      </c>
      <c r="AW49" s="21">
        <v>275</v>
      </c>
      <c r="AX49" s="21">
        <v>251</v>
      </c>
      <c r="AY49" s="21">
        <v>253.5</v>
      </c>
      <c r="AZ49" s="21">
        <v>231</v>
      </c>
      <c r="BA49" s="21">
        <v>242.8</v>
      </c>
      <c r="BB49" s="21">
        <v>84.12</v>
      </c>
      <c r="BC49" s="34">
        <v>86.74</v>
      </c>
      <c r="BD49" s="35">
        <v>0.75</v>
      </c>
    </row>
    <row r="50" spans="1:56" x14ac:dyDescent="0.2">
      <c r="A50" s="3">
        <v>47</v>
      </c>
      <c r="B50" s="4">
        <v>52.71</v>
      </c>
      <c r="C50" s="12"/>
      <c r="D50" s="4">
        <v>19.53</v>
      </c>
      <c r="E50" s="29">
        <v>1.9079999999999999</v>
      </c>
      <c r="F50" s="29">
        <v>1.752</v>
      </c>
      <c r="G50" s="29">
        <v>1.1000000000000001</v>
      </c>
      <c r="H50" s="29">
        <v>0.46100000000000002</v>
      </c>
      <c r="I50" s="29">
        <v>0.13900000000000001</v>
      </c>
      <c r="J50" s="29">
        <v>0.151</v>
      </c>
      <c r="K50" s="29">
        <v>0.183</v>
      </c>
      <c r="L50" s="29">
        <v>0.124</v>
      </c>
      <c r="M50" s="29">
        <v>1.575</v>
      </c>
      <c r="N50" s="29">
        <v>0.61599999999999999</v>
      </c>
      <c r="O50" s="29">
        <v>0.32</v>
      </c>
      <c r="P50" s="16">
        <v>14.7</v>
      </c>
      <c r="Q50" s="16">
        <v>36.700000000000003</v>
      </c>
      <c r="R50" s="16">
        <v>73.400000000000006</v>
      </c>
      <c r="S50" s="16">
        <v>116.9</v>
      </c>
      <c r="T50" s="16">
        <v>4.51</v>
      </c>
      <c r="U50" s="16">
        <v>21.32</v>
      </c>
      <c r="V50" s="16">
        <v>8.31</v>
      </c>
      <c r="W50" s="16">
        <v>30.08</v>
      </c>
      <c r="X50" s="16">
        <v>11.58</v>
      </c>
      <c r="Y50" s="16">
        <v>14.33</v>
      </c>
      <c r="Z50" s="16">
        <v>19.88</v>
      </c>
      <c r="AA50" s="16">
        <v>31.36</v>
      </c>
      <c r="AB50" s="16">
        <v>43.76</v>
      </c>
      <c r="AC50" s="16">
        <v>10.44</v>
      </c>
      <c r="AD50" s="20">
        <v>285</v>
      </c>
      <c r="AE50" s="21">
        <v>306.39999999999998</v>
      </c>
      <c r="AF50" s="24">
        <v>232.5</v>
      </c>
      <c r="AG50" s="24">
        <v>249.9</v>
      </c>
      <c r="AH50" s="24">
        <v>239.7</v>
      </c>
      <c r="AI50" s="24">
        <v>257.10000000000002</v>
      </c>
      <c r="AJ50" s="24">
        <v>281.3</v>
      </c>
      <c r="AK50" s="24">
        <v>298.7</v>
      </c>
      <c r="AL50" s="24">
        <v>319.60000000000002</v>
      </c>
      <c r="AM50" s="24">
        <v>337</v>
      </c>
      <c r="AN50" s="24">
        <v>231.6</v>
      </c>
      <c r="AO50" s="21">
        <v>249</v>
      </c>
      <c r="AP50" s="21">
        <v>323.39999999999998</v>
      </c>
      <c r="AQ50" s="21">
        <v>342.2</v>
      </c>
      <c r="AR50" s="21">
        <v>312.2</v>
      </c>
      <c r="AS50" s="21">
        <v>330.1</v>
      </c>
      <c r="AT50" s="21">
        <v>286</v>
      </c>
      <c r="AU50" s="21">
        <v>301.89999999999998</v>
      </c>
      <c r="AV50" s="21">
        <v>261</v>
      </c>
      <c r="AW50" s="21">
        <v>275</v>
      </c>
      <c r="AX50" s="21">
        <v>251</v>
      </c>
      <c r="AY50" s="21">
        <v>253.5</v>
      </c>
      <c r="AZ50" s="21">
        <v>231</v>
      </c>
      <c r="BA50" s="21">
        <v>242.8</v>
      </c>
      <c r="BB50" s="21">
        <v>86.52</v>
      </c>
      <c r="BC50" s="34">
        <v>87.65</v>
      </c>
      <c r="BD50" s="35">
        <v>0.75</v>
      </c>
    </row>
    <row r="51" spans="1:56" x14ac:dyDescent="0.2">
      <c r="A51" s="3">
        <v>48</v>
      </c>
      <c r="B51" s="4">
        <v>54.53</v>
      </c>
      <c r="C51" s="12"/>
      <c r="D51" s="4">
        <v>20.100000000000001</v>
      </c>
      <c r="E51" s="29">
        <v>1.9930000000000001</v>
      </c>
      <c r="F51" s="29">
        <v>1.83</v>
      </c>
      <c r="G51" s="29">
        <v>1.149</v>
      </c>
      <c r="H51" s="29">
        <v>0.48199999999999998</v>
      </c>
      <c r="I51" s="29">
        <v>0.14499999999999999</v>
      </c>
      <c r="J51" s="29">
        <v>0.158</v>
      </c>
      <c r="K51" s="29">
        <v>0.191</v>
      </c>
      <c r="L51" s="29">
        <v>0.129</v>
      </c>
      <c r="M51" s="29">
        <v>1.65</v>
      </c>
      <c r="N51" s="29">
        <v>0.63600000000000001</v>
      </c>
      <c r="O51" s="29">
        <v>0.33</v>
      </c>
      <c r="P51" s="16">
        <v>14.7</v>
      </c>
      <c r="Q51" s="16">
        <v>36.700000000000003</v>
      </c>
      <c r="R51" s="16">
        <v>73.400000000000006</v>
      </c>
      <c r="S51" s="16">
        <v>116.9</v>
      </c>
      <c r="T51" s="16">
        <v>4.51</v>
      </c>
      <c r="U51" s="16">
        <v>22.39</v>
      </c>
      <c r="V51" s="16">
        <v>8.66</v>
      </c>
      <c r="W51" s="16">
        <v>31.62</v>
      </c>
      <c r="X51" s="16">
        <v>12.06</v>
      </c>
      <c r="Y51" s="16">
        <v>14.33</v>
      </c>
      <c r="Z51" s="16">
        <v>19.88</v>
      </c>
      <c r="AA51" s="16">
        <v>31.36</v>
      </c>
      <c r="AB51" s="16">
        <v>43.76</v>
      </c>
      <c r="AC51" s="16">
        <v>10.44</v>
      </c>
      <c r="AD51" s="20">
        <v>285</v>
      </c>
      <c r="AE51" s="21">
        <v>306.39999999999998</v>
      </c>
      <c r="AF51" s="24">
        <v>232.5</v>
      </c>
      <c r="AG51" s="24">
        <v>249.9</v>
      </c>
      <c r="AH51" s="24">
        <v>239.7</v>
      </c>
      <c r="AI51" s="24">
        <v>257.10000000000002</v>
      </c>
      <c r="AJ51" s="24">
        <v>281.3</v>
      </c>
      <c r="AK51" s="24">
        <v>298.7</v>
      </c>
      <c r="AL51" s="24">
        <v>319.60000000000002</v>
      </c>
      <c r="AM51" s="24">
        <v>337</v>
      </c>
      <c r="AN51" s="24">
        <v>231.6</v>
      </c>
      <c r="AO51" s="21">
        <v>249</v>
      </c>
      <c r="AP51" s="21">
        <v>323.39999999999998</v>
      </c>
      <c r="AQ51" s="21">
        <v>342.2</v>
      </c>
      <c r="AR51" s="21">
        <v>312.2</v>
      </c>
      <c r="AS51" s="21">
        <v>330.1</v>
      </c>
      <c r="AT51" s="21">
        <v>286</v>
      </c>
      <c r="AU51" s="21">
        <v>301.89999999999998</v>
      </c>
      <c r="AV51" s="21">
        <v>261</v>
      </c>
      <c r="AW51" s="21">
        <v>275</v>
      </c>
      <c r="AX51" s="21">
        <v>251</v>
      </c>
      <c r="AY51" s="21">
        <v>253.5</v>
      </c>
      <c r="AZ51" s="21">
        <v>231</v>
      </c>
      <c r="BA51" s="21">
        <v>242.8</v>
      </c>
      <c r="BB51" s="21">
        <v>89.02</v>
      </c>
      <c r="BC51" s="34">
        <v>88.55</v>
      </c>
      <c r="BD51" s="35">
        <v>0.75</v>
      </c>
    </row>
    <row r="52" spans="1:56" x14ac:dyDescent="0.2">
      <c r="A52" s="3">
        <v>49</v>
      </c>
      <c r="B52" s="4">
        <v>56.45</v>
      </c>
      <c r="C52" s="12"/>
      <c r="D52" s="4">
        <v>20.7</v>
      </c>
      <c r="E52" s="29">
        <v>2.0819999999999999</v>
      </c>
      <c r="F52" s="29">
        <v>1.911</v>
      </c>
      <c r="G52" s="29">
        <v>1.2</v>
      </c>
      <c r="H52" s="29">
        <v>0.503</v>
      </c>
      <c r="I52" s="29">
        <v>0.152</v>
      </c>
      <c r="J52" s="29">
        <v>0.16500000000000001</v>
      </c>
      <c r="K52" s="29">
        <v>0.2</v>
      </c>
      <c r="L52" s="29">
        <v>0.13500000000000001</v>
      </c>
      <c r="M52" s="29">
        <v>1.7290000000000001</v>
      </c>
      <c r="N52" s="29">
        <v>0.65700000000000003</v>
      </c>
      <c r="O52" s="29">
        <v>0.34100000000000003</v>
      </c>
      <c r="P52" s="16">
        <v>14.7</v>
      </c>
      <c r="Q52" s="16">
        <v>36.700000000000003</v>
      </c>
      <c r="R52" s="16">
        <v>73.400000000000006</v>
      </c>
      <c r="S52" s="16">
        <v>116.9</v>
      </c>
      <c r="T52" s="16">
        <v>4.51</v>
      </c>
      <c r="U52" s="16">
        <v>22.81</v>
      </c>
      <c r="V52" s="16">
        <v>9.02</v>
      </c>
      <c r="W52" s="16">
        <v>32.229999999999997</v>
      </c>
      <c r="X52" s="16">
        <v>12.57</v>
      </c>
      <c r="Y52" s="16">
        <v>14.33</v>
      </c>
      <c r="Z52" s="16">
        <v>19.88</v>
      </c>
      <c r="AA52" s="16">
        <v>31.36</v>
      </c>
      <c r="AB52" s="16">
        <v>43.76</v>
      </c>
      <c r="AC52" s="16">
        <v>10.44</v>
      </c>
      <c r="AD52" s="20">
        <v>285</v>
      </c>
      <c r="AE52" s="21">
        <v>306.39999999999998</v>
      </c>
      <c r="AF52" s="24">
        <v>232.5</v>
      </c>
      <c r="AG52" s="24">
        <v>249.9</v>
      </c>
      <c r="AH52" s="24">
        <v>239.7</v>
      </c>
      <c r="AI52" s="24">
        <v>257.10000000000002</v>
      </c>
      <c r="AJ52" s="24">
        <v>281.3</v>
      </c>
      <c r="AK52" s="24">
        <v>298.7</v>
      </c>
      <c r="AL52" s="24">
        <v>319.60000000000002</v>
      </c>
      <c r="AM52" s="24">
        <v>337</v>
      </c>
      <c r="AN52" s="24">
        <v>231.6</v>
      </c>
      <c r="AO52" s="21">
        <v>249</v>
      </c>
      <c r="AP52" s="21">
        <v>323.39999999999998</v>
      </c>
      <c r="AQ52" s="21">
        <v>342.2</v>
      </c>
      <c r="AR52" s="21">
        <v>312.2</v>
      </c>
      <c r="AS52" s="21">
        <v>330.1</v>
      </c>
      <c r="AT52" s="21">
        <v>286</v>
      </c>
      <c r="AU52" s="21">
        <v>301.89999999999998</v>
      </c>
      <c r="AV52" s="21">
        <v>261</v>
      </c>
      <c r="AW52" s="21">
        <v>275</v>
      </c>
      <c r="AX52" s="21">
        <v>251</v>
      </c>
      <c r="AY52" s="21">
        <v>253.5</v>
      </c>
      <c r="AZ52" s="21">
        <v>231</v>
      </c>
      <c r="BA52" s="21">
        <v>242.8</v>
      </c>
      <c r="BB52" s="21">
        <v>91.63</v>
      </c>
      <c r="BC52" s="34">
        <v>89.45</v>
      </c>
      <c r="BD52" s="35">
        <v>0.75</v>
      </c>
    </row>
    <row r="53" spans="1:56" x14ac:dyDescent="0.2">
      <c r="A53" s="3">
        <v>50</v>
      </c>
      <c r="B53" s="4">
        <v>58.46</v>
      </c>
      <c r="C53" s="12"/>
      <c r="D53" s="4">
        <v>21.34</v>
      </c>
      <c r="E53" s="29">
        <v>2.1749999999999998</v>
      </c>
      <c r="F53" s="29">
        <v>1.9970000000000001</v>
      </c>
      <c r="G53" s="29">
        <v>1.254</v>
      </c>
      <c r="H53" s="29">
        <v>0.52600000000000002</v>
      </c>
      <c r="I53" s="29">
        <v>0.159</v>
      </c>
      <c r="J53" s="29">
        <v>0.17199999999999999</v>
      </c>
      <c r="K53" s="29">
        <v>0.20899999999999999</v>
      </c>
      <c r="L53" s="29">
        <v>0.14099999999999999</v>
      </c>
      <c r="M53" s="29">
        <v>1.8140000000000001</v>
      </c>
      <c r="N53" s="29">
        <v>0.67800000000000005</v>
      </c>
      <c r="O53" s="29">
        <v>0.35099999999999998</v>
      </c>
      <c r="P53" s="16">
        <v>14.7</v>
      </c>
      <c r="Q53" s="16">
        <v>36.700000000000003</v>
      </c>
      <c r="R53" s="16">
        <v>73.400000000000006</v>
      </c>
      <c r="S53" s="16">
        <v>116.9</v>
      </c>
      <c r="T53" s="16">
        <v>4.51</v>
      </c>
      <c r="U53" s="16">
        <v>23.22</v>
      </c>
      <c r="V53" s="16">
        <v>9.41</v>
      </c>
      <c r="W53" s="16">
        <v>32.83</v>
      </c>
      <c r="X53" s="16">
        <v>13.11</v>
      </c>
      <c r="Y53" s="16">
        <v>14.33</v>
      </c>
      <c r="Z53" s="16">
        <v>19.88</v>
      </c>
      <c r="AA53" s="16">
        <v>31.36</v>
      </c>
      <c r="AB53" s="16">
        <v>43.76</v>
      </c>
      <c r="AC53" s="16">
        <v>10.44</v>
      </c>
      <c r="AD53" s="20">
        <v>285</v>
      </c>
      <c r="AE53" s="21">
        <v>306.39999999999998</v>
      </c>
      <c r="AF53" s="24">
        <v>232.5</v>
      </c>
      <c r="AG53" s="24">
        <v>249.9</v>
      </c>
      <c r="AH53" s="24">
        <v>239.7</v>
      </c>
      <c r="AI53" s="24">
        <v>257.10000000000002</v>
      </c>
      <c r="AJ53" s="24">
        <v>281.3</v>
      </c>
      <c r="AK53" s="24">
        <v>298.7</v>
      </c>
      <c r="AL53" s="24">
        <v>319.60000000000002</v>
      </c>
      <c r="AM53" s="24">
        <v>337</v>
      </c>
      <c r="AN53" s="24">
        <v>231.6</v>
      </c>
      <c r="AO53" s="21">
        <v>249</v>
      </c>
      <c r="AP53" s="21">
        <v>323.39999999999998</v>
      </c>
      <c r="AQ53" s="21">
        <v>342.2</v>
      </c>
      <c r="AR53" s="21">
        <v>312.2</v>
      </c>
      <c r="AS53" s="21">
        <v>330.1</v>
      </c>
      <c r="AT53" s="21">
        <v>286</v>
      </c>
      <c r="AU53" s="21">
        <v>301.89999999999998</v>
      </c>
      <c r="AV53" s="21">
        <v>261</v>
      </c>
      <c r="AW53" s="21">
        <v>275</v>
      </c>
      <c r="AX53" s="21">
        <v>251</v>
      </c>
      <c r="AY53" s="21">
        <v>253.5</v>
      </c>
      <c r="AZ53" s="21">
        <v>231</v>
      </c>
      <c r="BA53" s="21">
        <v>242.8</v>
      </c>
      <c r="BB53" s="21">
        <v>94.31</v>
      </c>
      <c r="BC53" s="34">
        <v>90.31</v>
      </c>
      <c r="BD53" s="35">
        <v>0.75</v>
      </c>
    </row>
    <row r="54" spans="1:56" x14ac:dyDescent="0.2">
      <c r="A54" s="3">
        <v>51</v>
      </c>
      <c r="B54" s="4">
        <v>60.59</v>
      </c>
      <c r="C54" s="12"/>
      <c r="D54" s="4">
        <v>22.02</v>
      </c>
      <c r="E54" s="29">
        <v>2.274</v>
      </c>
      <c r="F54" s="29">
        <v>2.0880000000000001</v>
      </c>
      <c r="G54" s="29">
        <v>1.3109999999999999</v>
      </c>
      <c r="H54" s="29">
        <v>0.54900000000000004</v>
      </c>
      <c r="I54" s="29">
        <v>0.16600000000000001</v>
      </c>
      <c r="J54" s="29">
        <v>0.18</v>
      </c>
      <c r="K54" s="29">
        <v>0.218</v>
      </c>
      <c r="L54" s="29">
        <v>0.14799999999999999</v>
      </c>
      <c r="M54" s="29">
        <v>1.9039999999999999</v>
      </c>
      <c r="N54" s="29">
        <v>0.70099999999999996</v>
      </c>
      <c r="O54" s="29">
        <v>0.36199999999999999</v>
      </c>
      <c r="P54" s="16">
        <v>14.7</v>
      </c>
      <c r="Q54" s="16">
        <v>36.700000000000003</v>
      </c>
      <c r="R54" s="16">
        <v>73.400000000000006</v>
      </c>
      <c r="S54" s="16">
        <v>116.9</v>
      </c>
      <c r="T54" s="16">
        <v>4.51</v>
      </c>
      <c r="U54" s="16">
        <v>23.64</v>
      </c>
      <c r="V54" s="16">
        <v>9.82</v>
      </c>
      <c r="W54" s="16">
        <v>33.43</v>
      </c>
      <c r="X54" s="16">
        <v>13.68</v>
      </c>
      <c r="Y54" s="16">
        <v>14.33</v>
      </c>
      <c r="Z54" s="16">
        <v>19.88</v>
      </c>
      <c r="AA54" s="16">
        <v>31.36</v>
      </c>
      <c r="AB54" s="16">
        <v>51.3</v>
      </c>
      <c r="AC54" s="16">
        <v>10.44</v>
      </c>
      <c r="AD54" s="20">
        <v>285</v>
      </c>
      <c r="AE54" s="21">
        <v>306.39999999999998</v>
      </c>
      <c r="AF54" s="24">
        <v>232.5</v>
      </c>
      <c r="AG54" s="24">
        <v>249.9</v>
      </c>
      <c r="AH54" s="43">
        <v>243.1</v>
      </c>
      <c r="AI54" s="43">
        <v>260.5</v>
      </c>
      <c r="AJ54" s="43">
        <v>311.89999999999998</v>
      </c>
      <c r="AK54" s="43">
        <v>329.3</v>
      </c>
      <c r="AL54" s="43">
        <v>375.2</v>
      </c>
      <c r="AM54" s="43">
        <v>392.6</v>
      </c>
      <c r="AN54" s="24">
        <v>231.6</v>
      </c>
      <c r="AO54" s="21">
        <v>249</v>
      </c>
      <c r="AP54" s="21">
        <v>391.4</v>
      </c>
      <c r="AQ54" s="21">
        <v>411.7</v>
      </c>
      <c r="AR54" s="21">
        <v>379.2</v>
      </c>
      <c r="AS54" s="21">
        <v>398.6</v>
      </c>
      <c r="AT54" s="21">
        <v>350.8</v>
      </c>
      <c r="AU54" s="21">
        <v>368</v>
      </c>
      <c r="AV54" s="21">
        <v>323.7</v>
      </c>
      <c r="AW54" s="21">
        <v>338.9</v>
      </c>
      <c r="AX54" s="21">
        <v>302.10000000000002</v>
      </c>
      <c r="AY54" s="21">
        <v>315.7</v>
      </c>
      <c r="AZ54" s="21">
        <v>291.2</v>
      </c>
      <c r="BA54" s="21">
        <v>304</v>
      </c>
      <c r="BB54" s="21">
        <v>97.08</v>
      </c>
      <c r="BC54" s="34">
        <v>91.15</v>
      </c>
      <c r="BD54" s="35">
        <v>0.75</v>
      </c>
    </row>
    <row r="55" spans="1:56" x14ac:dyDescent="0.2">
      <c r="A55" s="3">
        <v>52</v>
      </c>
      <c r="B55" s="4">
        <v>62.84</v>
      </c>
      <c r="C55" s="12"/>
      <c r="D55" s="4">
        <v>22.73</v>
      </c>
      <c r="E55" s="29">
        <v>2.3780000000000001</v>
      </c>
      <c r="F55" s="29">
        <v>2.1840000000000002</v>
      </c>
      <c r="G55" s="29">
        <v>1.371</v>
      </c>
      <c r="H55" s="29">
        <v>0.57399999999999995</v>
      </c>
      <c r="I55" s="29">
        <v>0.17299999999999999</v>
      </c>
      <c r="J55" s="29">
        <v>0.188</v>
      </c>
      <c r="K55" s="29">
        <v>0.22900000000000001</v>
      </c>
      <c r="L55" s="29">
        <v>0.155</v>
      </c>
      <c r="M55" s="29">
        <v>2</v>
      </c>
      <c r="N55" s="29">
        <v>0.72399999999999998</v>
      </c>
      <c r="O55" s="29">
        <v>0.373</v>
      </c>
      <c r="P55" s="16">
        <v>14.7</v>
      </c>
      <c r="Q55" s="16">
        <v>36.700000000000003</v>
      </c>
      <c r="R55" s="16">
        <v>73.400000000000006</v>
      </c>
      <c r="S55" s="16">
        <v>116.9</v>
      </c>
      <c r="T55" s="16">
        <v>4.51</v>
      </c>
      <c r="U55" s="16">
        <v>24.05</v>
      </c>
      <c r="V55" s="16">
        <v>10.25</v>
      </c>
      <c r="W55" s="16">
        <v>34.04</v>
      </c>
      <c r="X55" s="16">
        <v>14.28</v>
      </c>
      <c r="Y55" s="16">
        <v>14.33</v>
      </c>
      <c r="Z55" s="16">
        <v>19.88</v>
      </c>
      <c r="AA55" s="16">
        <v>31.36</v>
      </c>
      <c r="AB55" s="16">
        <v>51.3</v>
      </c>
      <c r="AC55" s="16">
        <v>10.44</v>
      </c>
      <c r="AD55" s="20">
        <v>285</v>
      </c>
      <c r="AE55" s="21">
        <v>306.39999999999998</v>
      </c>
      <c r="AF55" s="24">
        <v>232.5</v>
      </c>
      <c r="AG55" s="24">
        <v>249.9</v>
      </c>
      <c r="AH55" s="24">
        <v>243.1</v>
      </c>
      <c r="AI55" s="24">
        <v>260.5</v>
      </c>
      <c r="AJ55" s="24">
        <v>311.89999999999998</v>
      </c>
      <c r="AK55" s="24">
        <v>329.3</v>
      </c>
      <c r="AL55" s="24">
        <v>375.2</v>
      </c>
      <c r="AM55" s="24">
        <v>392.6</v>
      </c>
      <c r="AN55" s="24">
        <v>231.6</v>
      </c>
      <c r="AO55" s="21">
        <v>249</v>
      </c>
      <c r="AP55" s="21">
        <v>391.4</v>
      </c>
      <c r="AQ55" s="21">
        <v>411.7</v>
      </c>
      <c r="AR55" s="21">
        <v>379.2</v>
      </c>
      <c r="AS55" s="21">
        <v>398.6</v>
      </c>
      <c r="AT55" s="21">
        <v>350.8</v>
      </c>
      <c r="AU55" s="21">
        <v>368</v>
      </c>
      <c r="AV55" s="21">
        <v>323.7</v>
      </c>
      <c r="AW55" s="21">
        <v>338.9</v>
      </c>
      <c r="AX55" s="21">
        <v>302.10000000000002</v>
      </c>
      <c r="AY55" s="21">
        <v>315.7</v>
      </c>
      <c r="AZ55" s="21">
        <v>291.2</v>
      </c>
      <c r="BA55" s="21">
        <v>304</v>
      </c>
      <c r="BB55" s="21">
        <v>99.94</v>
      </c>
      <c r="BC55" s="34">
        <v>91.95</v>
      </c>
      <c r="BD55" s="35">
        <v>0.75</v>
      </c>
    </row>
    <row r="56" spans="1:56" x14ac:dyDescent="0.2">
      <c r="A56" s="3">
        <v>53</v>
      </c>
      <c r="B56" s="4">
        <v>65.22</v>
      </c>
      <c r="C56" s="12"/>
      <c r="D56" s="4">
        <v>23.49</v>
      </c>
      <c r="E56" s="29">
        <v>2.4889999999999999</v>
      </c>
      <c r="F56" s="29">
        <v>2.2850000000000001</v>
      </c>
      <c r="G56" s="29">
        <v>1.4339999999999999</v>
      </c>
      <c r="H56" s="29">
        <v>0.60099999999999998</v>
      </c>
      <c r="I56" s="29">
        <v>0.18099999999999999</v>
      </c>
      <c r="J56" s="29">
        <v>0.19700000000000001</v>
      </c>
      <c r="K56" s="29">
        <v>0.23899999999999999</v>
      </c>
      <c r="L56" s="29">
        <v>0.16200000000000001</v>
      </c>
      <c r="M56" s="29">
        <v>2.1019999999999999</v>
      </c>
      <c r="N56" s="29">
        <v>0.748</v>
      </c>
      <c r="O56" s="29">
        <v>0.38500000000000001</v>
      </c>
      <c r="P56" s="16">
        <v>14.7</v>
      </c>
      <c r="Q56" s="16">
        <v>36.700000000000003</v>
      </c>
      <c r="R56" s="16">
        <v>73.400000000000006</v>
      </c>
      <c r="S56" s="16">
        <v>116.9</v>
      </c>
      <c r="T56" s="16">
        <v>4.51</v>
      </c>
      <c r="U56" s="16">
        <v>24.47</v>
      </c>
      <c r="V56" s="16">
        <v>10.71</v>
      </c>
      <c r="W56" s="16">
        <v>34.64</v>
      </c>
      <c r="X56" s="16">
        <v>14.92</v>
      </c>
      <c r="Y56" s="16">
        <v>14.33</v>
      </c>
      <c r="Z56" s="16">
        <v>19.88</v>
      </c>
      <c r="AA56" s="16">
        <v>31.36</v>
      </c>
      <c r="AB56" s="16">
        <v>51.3</v>
      </c>
      <c r="AC56" s="16">
        <v>10.44</v>
      </c>
      <c r="AD56" s="20">
        <v>285</v>
      </c>
      <c r="AE56" s="21">
        <v>306.39999999999998</v>
      </c>
      <c r="AF56" s="24">
        <v>232.5</v>
      </c>
      <c r="AG56" s="24">
        <v>249.9</v>
      </c>
      <c r="AH56" s="24">
        <v>243.1</v>
      </c>
      <c r="AI56" s="24">
        <v>260.5</v>
      </c>
      <c r="AJ56" s="24">
        <v>311.89999999999998</v>
      </c>
      <c r="AK56" s="24">
        <v>329.3</v>
      </c>
      <c r="AL56" s="24">
        <v>375.2</v>
      </c>
      <c r="AM56" s="24">
        <v>392.6</v>
      </c>
      <c r="AN56" s="24">
        <v>231.6</v>
      </c>
      <c r="AO56" s="21">
        <v>249</v>
      </c>
      <c r="AP56" s="21">
        <v>391.4</v>
      </c>
      <c r="AQ56" s="21">
        <v>411.7</v>
      </c>
      <c r="AR56" s="21">
        <v>379.2</v>
      </c>
      <c r="AS56" s="21">
        <v>398.6</v>
      </c>
      <c r="AT56" s="21">
        <v>350.8</v>
      </c>
      <c r="AU56" s="21">
        <v>368</v>
      </c>
      <c r="AV56" s="21">
        <v>323.7</v>
      </c>
      <c r="AW56" s="21">
        <v>338.9</v>
      </c>
      <c r="AX56" s="21">
        <v>302.10000000000002</v>
      </c>
      <c r="AY56" s="21">
        <v>315.7</v>
      </c>
      <c r="AZ56" s="21">
        <v>291.2</v>
      </c>
      <c r="BA56" s="21">
        <v>304</v>
      </c>
      <c r="BB56" s="21">
        <v>102.9</v>
      </c>
      <c r="BC56" s="34">
        <v>92.71</v>
      </c>
      <c r="BD56" s="35">
        <v>0.75</v>
      </c>
    </row>
    <row r="57" spans="1:56" x14ac:dyDescent="0.2">
      <c r="A57" s="3">
        <v>54</v>
      </c>
      <c r="B57" s="4">
        <v>67.73</v>
      </c>
      <c r="C57" s="12"/>
      <c r="D57" s="4">
        <v>24.3</v>
      </c>
      <c r="E57" s="29">
        <v>2.6059999999999999</v>
      </c>
      <c r="F57" s="29">
        <v>2.3929999999999998</v>
      </c>
      <c r="G57" s="29">
        <v>1.5009999999999999</v>
      </c>
      <c r="H57" s="29">
        <v>0.629</v>
      </c>
      <c r="I57" s="29">
        <v>0.189</v>
      </c>
      <c r="J57" s="29">
        <v>0.20699999999999999</v>
      </c>
      <c r="K57" s="29">
        <v>0.251</v>
      </c>
      <c r="L57" s="29">
        <v>0.17</v>
      </c>
      <c r="M57" s="29">
        <v>2.2120000000000002</v>
      </c>
      <c r="N57" s="29">
        <v>0.77300000000000002</v>
      </c>
      <c r="O57" s="29">
        <v>0.39700000000000002</v>
      </c>
      <c r="P57" s="16">
        <v>14.7</v>
      </c>
      <c r="Q57" s="16">
        <v>36.700000000000003</v>
      </c>
      <c r="R57" s="16">
        <v>73.400000000000006</v>
      </c>
      <c r="S57" s="16">
        <v>116.9</v>
      </c>
      <c r="T57" s="16">
        <v>4.51</v>
      </c>
      <c r="U57" s="16">
        <v>26.09</v>
      </c>
      <c r="V57" s="16">
        <v>11.19</v>
      </c>
      <c r="W57" s="16">
        <v>36.97</v>
      </c>
      <c r="X57" s="16">
        <v>15.6</v>
      </c>
      <c r="Y57" s="16">
        <v>14.33</v>
      </c>
      <c r="Z57" s="16">
        <v>19.88</v>
      </c>
      <c r="AA57" s="16">
        <v>31.36</v>
      </c>
      <c r="AB57" s="16">
        <v>51.3</v>
      </c>
      <c r="AC57" s="16">
        <v>10.44</v>
      </c>
      <c r="AD57" s="20">
        <v>285</v>
      </c>
      <c r="AE57" s="21">
        <v>306.39999999999998</v>
      </c>
      <c r="AF57" s="24">
        <v>232.5</v>
      </c>
      <c r="AG57" s="24">
        <v>249.9</v>
      </c>
      <c r="AH57" s="24">
        <v>243.1</v>
      </c>
      <c r="AI57" s="24">
        <v>260.5</v>
      </c>
      <c r="AJ57" s="24">
        <v>311.89999999999998</v>
      </c>
      <c r="AK57" s="24">
        <v>329.3</v>
      </c>
      <c r="AL57" s="24">
        <v>375.2</v>
      </c>
      <c r="AM57" s="24">
        <v>392.6</v>
      </c>
      <c r="AN57" s="24">
        <v>231.6</v>
      </c>
      <c r="AO57" s="21">
        <v>249</v>
      </c>
      <c r="AP57" s="21">
        <v>391.4</v>
      </c>
      <c r="AQ57" s="21">
        <v>411.7</v>
      </c>
      <c r="AR57" s="21">
        <v>379.2</v>
      </c>
      <c r="AS57" s="21">
        <v>398.6</v>
      </c>
      <c r="AT57" s="21">
        <v>350.8</v>
      </c>
      <c r="AU57" s="21">
        <v>368</v>
      </c>
      <c r="AV57" s="21">
        <v>323.7</v>
      </c>
      <c r="AW57" s="21">
        <v>338.9</v>
      </c>
      <c r="AX57" s="21">
        <v>302.10000000000002</v>
      </c>
      <c r="AY57" s="21">
        <v>315.7</v>
      </c>
      <c r="AZ57" s="21">
        <v>291.2</v>
      </c>
      <c r="BA57" s="21">
        <v>304</v>
      </c>
      <c r="BB57" s="21">
        <v>105.96</v>
      </c>
      <c r="BC57" s="34">
        <v>93.44</v>
      </c>
      <c r="BD57" s="35">
        <v>0.75</v>
      </c>
    </row>
    <row r="58" spans="1:56" x14ac:dyDescent="0.2">
      <c r="A58" s="3">
        <v>55</v>
      </c>
      <c r="B58" s="4">
        <v>70.39</v>
      </c>
      <c r="C58" s="12"/>
      <c r="D58" s="4">
        <v>25.16</v>
      </c>
      <c r="E58" s="29">
        <v>2.73</v>
      </c>
      <c r="F58" s="29">
        <v>2.5070000000000001</v>
      </c>
      <c r="G58" s="29">
        <v>1.573</v>
      </c>
      <c r="H58" s="29">
        <v>0.65900000000000003</v>
      </c>
      <c r="I58" s="29">
        <v>0.19800000000000001</v>
      </c>
      <c r="J58" s="29">
        <v>0.217</v>
      </c>
      <c r="K58" s="29">
        <v>0.26300000000000001</v>
      </c>
      <c r="L58" s="29">
        <v>0.17799999999999999</v>
      </c>
      <c r="M58" s="29">
        <v>2.3290000000000002</v>
      </c>
      <c r="N58" s="29">
        <v>0.8</v>
      </c>
      <c r="O58" s="29">
        <v>0.40899999999999997</v>
      </c>
      <c r="P58" s="16">
        <v>14.7</v>
      </c>
      <c r="Q58" s="16">
        <v>36.700000000000003</v>
      </c>
      <c r="R58" s="16">
        <v>73.400000000000006</v>
      </c>
      <c r="S58" s="16">
        <v>116.9</v>
      </c>
      <c r="T58" s="16">
        <v>4.51</v>
      </c>
      <c r="U58" s="16">
        <v>27.71</v>
      </c>
      <c r="V58" s="16">
        <v>11.71</v>
      </c>
      <c r="W58" s="16">
        <v>39.29</v>
      </c>
      <c r="X58" s="16">
        <v>16.32</v>
      </c>
      <c r="Y58" s="16">
        <v>14.33</v>
      </c>
      <c r="Z58" s="16">
        <v>19.88</v>
      </c>
      <c r="AA58" s="16">
        <v>31.36</v>
      </c>
      <c r="AB58" s="16">
        <v>51.3</v>
      </c>
      <c r="AC58" s="16">
        <v>10.44</v>
      </c>
      <c r="AD58" s="20">
        <v>285</v>
      </c>
      <c r="AE58" s="21">
        <v>306.39999999999998</v>
      </c>
      <c r="AF58" s="24">
        <v>232.5</v>
      </c>
      <c r="AG58" s="24">
        <v>249.9</v>
      </c>
      <c r="AH58" s="24">
        <v>243.1</v>
      </c>
      <c r="AI58" s="24">
        <v>260.5</v>
      </c>
      <c r="AJ58" s="24">
        <v>311.89999999999998</v>
      </c>
      <c r="AK58" s="24">
        <v>329.3</v>
      </c>
      <c r="AL58" s="24">
        <v>375.2</v>
      </c>
      <c r="AM58" s="24">
        <v>392.6</v>
      </c>
      <c r="AN58" s="24">
        <v>231.6</v>
      </c>
      <c r="AO58" s="21">
        <v>249</v>
      </c>
      <c r="AP58" s="21">
        <v>391.4</v>
      </c>
      <c r="AQ58" s="21">
        <v>411.7</v>
      </c>
      <c r="AR58" s="21">
        <v>379.2</v>
      </c>
      <c r="AS58" s="21">
        <v>398.6</v>
      </c>
      <c r="AT58" s="21">
        <v>350.8</v>
      </c>
      <c r="AU58" s="21">
        <v>368</v>
      </c>
      <c r="AV58" s="21">
        <v>323.7</v>
      </c>
      <c r="AW58" s="21">
        <v>338.9</v>
      </c>
      <c r="AX58" s="21">
        <v>302.10000000000002</v>
      </c>
      <c r="AY58" s="21">
        <v>315.7</v>
      </c>
      <c r="AZ58" s="21">
        <v>291.2</v>
      </c>
      <c r="BA58" s="21">
        <v>304</v>
      </c>
      <c r="BB58" s="21">
        <v>109.09</v>
      </c>
      <c r="BC58" s="34">
        <v>94.12</v>
      </c>
      <c r="BD58" s="35">
        <v>0.75</v>
      </c>
    </row>
    <row r="59" spans="1:56" x14ac:dyDescent="0.2">
      <c r="A59" s="3">
        <v>56</v>
      </c>
      <c r="B59" s="4">
        <v>73.209999999999994</v>
      </c>
      <c r="C59" s="12"/>
      <c r="D59" s="4">
        <v>26.08</v>
      </c>
      <c r="E59" s="29">
        <v>2.8610000000000002</v>
      </c>
      <c r="F59" s="29">
        <v>2.6269999999999998</v>
      </c>
      <c r="G59" s="29">
        <v>1.649</v>
      </c>
      <c r="H59" s="29">
        <v>0.69</v>
      </c>
      <c r="I59" s="29">
        <v>0.20799999999999999</v>
      </c>
      <c r="J59" s="29">
        <v>0.22800000000000001</v>
      </c>
      <c r="K59" s="29">
        <v>0.27600000000000002</v>
      </c>
      <c r="L59" s="29">
        <v>0.187</v>
      </c>
      <c r="M59" s="29">
        <v>2.4550000000000001</v>
      </c>
      <c r="N59" s="29">
        <v>0.82699999999999996</v>
      </c>
      <c r="O59" s="29">
        <v>0.42199999999999999</v>
      </c>
      <c r="P59" s="16">
        <v>14.7</v>
      </c>
      <c r="Q59" s="16">
        <v>36.700000000000003</v>
      </c>
      <c r="R59" s="16">
        <v>73.400000000000006</v>
      </c>
      <c r="S59" s="16">
        <v>116.9</v>
      </c>
      <c r="T59" s="16">
        <v>4.51</v>
      </c>
      <c r="U59" s="16">
        <v>29.33</v>
      </c>
      <c r="V59" s="16">
        <v>12.26</v>
      </c>
      <c r="W59" s="16">
        <v>41.62</v>
      </c>
      <c r="X59" s="16">
        <v>17.079999999999998</v>
      </c>
      <c r="Y59" s="16">
        <v>14.33</v>
      </c>
      <c r="Z59" s="16">
        <v>19.88</v>
      </c>
      <c r="AA59" s="16">
        <v>31.36</v>
      </c>
      <c r="AB59" s="16">
        <v>61.57</v>
      </c>
      <c r="AC59" s="16">
        <v>10.44</v>
      </c>
      <c r="AD59" s="20">
        <v>285</v>
      </c>
      <c r="AE59" s="21">
        <v>306.39999999999998</v>
      </c>
      <c r="AF59" s="24">
        <v>232.5</v>
      </c>
      <c r="AG59" s="24">
        <v>249.9</v>
      </c>
      <c r="AH59" s="43">
        <v>245.2</v>
      </c>
      <c r="AI59" s="43">
        <v>262.2</v>
      </c>
      <c r="AJ59" s="43">
        <v>328.5</v>
      </c>
      <c r="AK59" s="43">
        <v>345.9</v>
      </c>
      <c r="AL59" s="43">
        <v>405.2</v>
      </c>
      <c r="AM59" s="43">
        <v>422.6</v>
      </c>
      <c r="AN59" s="24">
        <v>231.6</v>
      </c>
      <c r="AO59" s="21">
        <v>249</v>
      </c>
      <c r="AP59" s="21">
        <v>447.8</v>
      </c>
      <c r="AQ59" s="21">
        <v>470.5</v>
      </c>
      <c r="AR59" s="21">
        <v>434.2</v>
      </c>
      <c r="AS59" s="21">
        <v>455.8</v>
      </c>
      <c r="AT59" s="21">
        <v>402.6</v>
      </c>
      <c r="AU59" s="21">
        <v>421.8</v>
      </c>
      <c r="AV59" s="21">
        <v>372.3</v>
      </c>
      <c r="AW59" s="21">
        <v>389.3</v>
      </c>
      <c r="AX59" s="21">
        <v>348.2</v>
      </c>
      <c r="AY59" s="21">
        <v>363.4</v>
      </c>
      <c r="AZ59" s="21">
        <v>336.2</v>
      </c>
      <c r="BA59" s="21">
        <v>350.4</v>
      </c>
      <c r="BB59" s="21">
        <v>112.29</v>
      </c>
      <c r="BC59" s="34">
        <v>94.77</v>
      </c>
      <c r="BD59" s="35">
        <v>0.75</v>
      </c>
    </row>
    <row r="60" spans="1:56" x14ac:dyDescent="0.2">
      <c r="A60" s="3">
        <v>57</v>
      </c>
      <c r="B60" s="4">
        <v>76.2</v>
      </c>
      <c r="C60" s="12"/>
      <c r="D60" s="4">
        <v>27.05</v>
      </c>
      <c r="E60" s="29">
        <v>3.0009999999999999</v>
      </c>
      <c r="F60" s="29">
        <v>2.7559999999999998</v>
      </c>
      <c r="G60" s="29">
        <v>1.7290000000000001</v>
      </c>
      <c r="H60" s="29">
        <v>0.72399999999999998</v>
      </c>
      <c r="I60" s="29">
        <v>0.218</v>
      </c>
      <c r="J60" s="29">
        <v>0.23899999999999999</v>
      </c>
      <c r="K60" s="29">
        <v>0.28999999999999998</v>
      </c>
      <c r="L60" s="29">
        <v>0.19600000000000001</v>
      </c>
      <c r="M60" s="29">
        <v>2.59</v>
      </c>
      <c r="N60" s="29">
        <v>0.85599999999999998</v>
      </c>
      <c r="O60" s="29">
        <v>0.435</v>
      </c>
      <c r="P60" s="16">
        <v>14.7</v>
      </c>
      <c r="Q60" s="16">
        <v>36.700000000000003</v>
      </c>
      <c r="R60" s="16">
        <v>73.400000000000006</v>
      </c>
      <c r="S60" s="16">
        <v>116.9</v>
      </c>
      <c r="T60" s="16">
        <v>4.51</v>
      </c>
      <c r="U60" s="16">
        <v>30.95</v>
      </c>
      <c r="V60" s="16">
        <v>12.84</v>
      </c>
      <c r="W60" s="16">
        <v>43.95</v>
      </c>
      <c r="X60" s="16">
        <v>17.899999999999999</v>
      </c>
      <c r="Y60" s="16">
        <v>14.33</v>
      </c>
      <c r="Z60" s="16">
        <v>19.88</v>
      </c>
      <c r="AA60" s="16">
        <v>31.36</v>
      </c>
      <c r="AB60" s="16">
        <v>61.57</v>
      </c>
      <c r="AC60" s="16">
        <v>10.44</v>
      </c>
      <c r="AD60" s="20">
        <v>285</v>
      </c>
      <c r="AE60" s="21">
        <v>306.39999999999998</v>
      </c>
      <c r="AF60" s="24">
        <v>232.5</v>
      </c>
      <c r="AG60" s="24">
        <v>249.9</v>
      </c>
      <c r="AH60" s="24">
        <v>245.2</v>
      </c>
      <c r="AI60" s="24">
        <v>262.2</v>
      </c>
      <c r="AJ60" s="24">
        <v>328.5</v>
      </c>
      <c r="AK60" s="24">
        <v>345.9</v>
      </c>
      <c r="AL60" s="24">
        <v>405.2</v>
      </c>
      <c r="AM60" s="24">
        <v>422.6</v>
      </c>
      <c r="AN60" s="24">
        <v>231.6</v>
      </c>
      <c r="AO60" s="21">
        <v>249</v>
      </c>
      <c r="AP60" s="21">
        <v>447.8</v>
      </c>
      <c r="AQ60" s="21">
        <v>470.5</v>
      </c>
      <c r="AR60" s="21">
        <v>434.2</v>
      </c>
      <c r="AS60" s="21">
        <v>455.8</v>
      </c>
      <c r="AT60" s="21">
        <v>402.6</v>
      </c>
      <c r="AU60" s="21">
        <v>421.8</v>
      </c>
      <c r="AV60" s="21">
        <v>372.3</v>
      </c>
      <c r="AW60" s="21">
        <v>389.3</v>
      </c>
      <c r="AX60" s="21">
        <v>348.2</v>
      </c>
      <c r="AY60" s="21">
        <v>363.4</v>
      </c>
      <c r="AZ60" s="21">
        <v>336.2</v>
      </c>
      <c r="BA60" s="21">
        <v>350.4</v>
      </c>
      <c r="BB60" s="21">
        <v>115.58</v>
      </c>
      <c r="BC60" s="34">
        <v>95.37</v>
      </c>
      <c r="BD60" s="35">
        <v>0.75</v>
      </c>
    </row>
    <row r="61" spans="1:56" x14ac:dyDescent="0.2">
      <c r="A61" s="3">
        <v>58</v>
      </c>
      <c r="B61" s="4">
        <v>79.39</v>
      </c>
      <c r="C61" s="12"/>
      <c r="D61" s="4">
        <v>28.09</v>
      </c>
      <c r="E61" s="29">
        <v>3.15</v>
      </c>
      <c r="F61" s="29">
        <v>2.8929999999999998</v>
      </c>
      <c r="G61" s="29">
        <v>1.8149999999999999</v>
      </c>
      <c r="H61" s="29">
        <v>0.75900000000000001</v>
      </c>
      <c r="I61" s="29">
        <v>0.22800000000000001</v>
      </c>
      <c r="J61" s="29">
        <v>0.251</v>
      </c>
      <c r="K61" s="29">
        <v>0.30499999999999999</v>
      </c>
      <c r="L61" s="29">
        <v>0.20599999999999999</v>
      </c>
      <c r="M61" s="29">
        <v>2.7360000000000002</v>
      </c>
      <c r="N61" s="29">
        <v>0.88600000000000001</v>
      </c>
      <c r="O61" s="29">
        <v>0.44800000000000001</v>
      </c>
      <c r="P61" s="16">
        <v>14.7</v>
      </c>
      <c r="Q61" s="16">
        <v>36.700000000000003</v>
      </c>
      <c r="R61" s="16">
        <v>73.400000000000006</v>
      </c>
      <c r="S61" s="16">
        <v>116.9</v>
      </c>
      <c r="T61" s="16">
        <v>4.51</v>
      </c>
      <c r="U61" s="16">
        <v>32.58</v>
      </c>
      <c r="V61" s="16">
        <v>13.47</v>
      </c>
      <c r="W61" s="16">
        <v>46.27</v>
      </c>
      <c r="X61" s="16">
        <v>18.77</v>
      </c>
      <c r="Y61" s="16">
        <v>14.33</v>
      </c>
      <c r="Z61" s="16">
        <v>19.88</v>
      </c>
      <c r="AA61" s="16">
        <v>31.36</v>
      </c>
      <c r="AB61" s="16">
        <v>61.57</v>
      </c>
      <c r="AC61" s="16">
        <v>10.44</v>
      </c>
      <c r="AD61" s="20">
        <v>285</v>
      </c>
      <c r="AE61" s="21">
        <v>306.39999999999998</v>
      </c>
      <c r="AF61" s="24">
        <v>232.5</v>
      </c>
      <c r="AG61" s="24">
        <v>249.9</v>
      </c>
      <c r="AH61" s="24">
        <v>245.2</v>
      </c>
      <c r="AI61" s="24">
        <v>262.2</v>
      </c>
      <c r="AJ61" s="24">
        <v>328.5</v>
      </c>
      <c r="AK61" s="24">
        <v>345.9</v>
      </c>
      <c r="AL61" s="24">
        <v>405.2</v>
      </c>
      <c r="AM61" s="24">
        <v>422.6</v>
      </c>
      <c r="AN61" s="24">
        <v>231.6</v>
      </c>
      <c r="AO61" s="21">
        <v>249</v>
      </c>
      <c r="AP61" s="21">
        <v>447.8</v>
      </c>
      <c r="AQ61" s="21">
        <v>470.5</v>
      </c>
      <c r="AR61" s="21">
        <v>434.2</v>
      </c>
      <c r="AS61" s="21">
        <v>455.8</v>
      </c>
      <c r="AT61" s="21">
        <v>402.6</v>
      </c>
      <c r="AU61" s="21">
        <v>421.8</v>
      </c>
      <c r="AV61" s="21">
        <v>372.3</v>
      </c>
      <c r="AW61" s="21">
        <v>389.3</v>
      </c>
      <c r="AX61" s="21">
        <v>348.2</v>
      </c>
      <c r="AY61" s="21">
        <v>363.4</v>
      </c>
      <c r="AZ61" s="21">
        <v>336.2</v>
      </c>
      <c r="BA61" s="21">
        <v>350.4</v>
      </c>
      <c r="BB61" s="21">
        <v>118.96</v>
      </c>
      <c r="BC61" s="34">
        <v>95.94</v>
      </c>
      <c r="BD61" s="35">
        <v>0.75</v>
      </c>
    </row>
    <row r="62" spans="1:56" x14ac:dyDescent="0.2">
      <c r="A62" s="3">
        <v>59</v>
      </c>
      <c r="B62" s="4">
        <v>82.79</v>
      </c>
      <c r="C62" s="12"/>
      <c r="D62" s="4">
        <v>29.2</v>
      </c>
      <c r="E62" s="29">
        <v>3.31</v>
      </c>
      <c r="F62" s="29">
        <v>3.0390000000000001</v>
      </c>
      <c r="G62" s="29">
        <v>1.907</v>
      </c>
      <c r="H62" s="29">
        <v>0.79800000000000004</v>
      </c>
      <c r="I62" s="29">
        <v>0.24</v>
      </c>
      <c r="J62" s="29">
        <v>0.26400000000000001</v>
      </c>
      <c r="K62" s="29">
        <v>0.32100000000000001</v>
      </c>
      <c r="L62" s="29">
        <v>0.216</v>
      </c>
      <c r="M62" s="29">
        <v>2.8929999999999998</v>
      </c>
      <c r="N62" s="29">
        <v>0.92100000000000004</v>
      </c>
      <c r="O62" s="29">
        <v>0.46200000000000002</v>
      </c>
      <c r="P62" s="16">
        <v>14.7</v>
      </c>
      <c r="Q62" s="16">
        <v>36.700000000000003</v>
      </c>
      <c r="R62" s="16">
        <v>73.400000000000006</v>
      </c>
      <c r="S62" s="16">
        <v>116.9</v>
      </c>
      <c r="T62" s="16">
        <v>4.51</v>
      </c>
      <c r="U62" s="16">
        <v>34.76</v>
      </c>
      <c r="V62" s="16">
        <v>14.14</v>
      </c>
      <c r="W62" s="16">
        <v>49.39</v>
      </c>
      <c r="X62" s="16">
        <v>19.7</v>
      </c>
      <c r="Y62" s="16">
        <v>14.33</v>
      </c>
      <c r="Z62" s="16">
        <v>19.88</v>
      </c>
      <c r="AA62" s="16">
        <v>31.36</v>
      </c>
      <c r="AB62" s="16">
        <v>61.57</v>
      </c>
      <c r="AC62" s="16">
        <v>10.44</v>
      </c>
      <c r="AD62" s="20">
        <v>285</v>
      </c>
      <c r="AE62" s="21">
        <v>306.39999999999998</v>
      </c>
      <c r="AF62" s="24">
        <v>232.5</v>
      </c>
      <c r="AG62" s="24">
        <v>249.9</v>
      </c>
      <c r="AH62" s="24">
        <v>245.2</v>
      </c>
      <c r="AI62" s="24">
        <v>262.2</v>
      </c>
      <c r="AJ62" s="24">
        <v>328.5</v>
      </c>
      <c r="AK62" s="24">
        <v>345.9</v>
      </c>
      <c r="AL62" s="24">
        <v>405.2</v>
      </c>
      <c r="AM62" s="24">
        <v>422.6</v>
      </c>
      <c r="AN62" s="24">
        <v>231.6</v>
      </c>
      <c r="AO62" s="21">
        <v>249</v>
      </c>
      <c r="AP62" s="21">
        <v>447.8</v>
      </c>
      <c r="AQ62" s="21">
        <v>470.5</v>
      </c>
      <c r="AR62" s="21">
        <v>434.2</v>
      </c>
      <c r="AS62" s="21">
        <v>455.8</v>
      </c>
      <c r="AT62" s="21">
        <v>402.6</v>
      </c>
      <c r="AU62" s="21">
        <v>421.8</v>
      </c>
      <c r="AV62" s="21">
        <v>372.3</v>
      </c>
      <c r="AW62" s="21">
        <v>389.3</v>
      </c>
      <c r="AX62" s="21">
        <v>348.2</v>
      </c>
      <c r="AY62" s="21">
        <v>363.4</v>
      </c>
      <c r="AZ62" s="21">
        <v>336.2</v>
      </c>
      <c r="BA62" s="21">
        <v>350.4</v>
      </c>
      <c r="BB62" s="21">
        <v>122.45</v>
      </c>
      <c r="BC62" s="34">
        <v>96.46</v>
      </c>
      <c r="BD62" s="35">
        <v>0.75</v>
      </c>
    </row>
    <row r="63" spans="1:56" x14ac:dyDescent="0.2">
      <c r="A63" s="3">
        <v>60</v>
      </c>
      <c r="B63" s="4">
        <v>86.41</v>
      </c>
      <c r="C63" s="12"/>
      <c r="D63" s="4">
        <v>30.39</v>
      </c>
      <c r="E63" s="29">
        <v>3.4790000000000001</v>
      </c>
      <c r="F63" s="29">
        <v>3.1949999999999998</v>
      </c>
      <c r="G63" s="29">
        <v>2.0049999999999999</v>
      </c>
      <c r="H63" s="29">
        <v>0.83799999999999997</v>
      </c>
      <c r="I63" s="29">
        <v>0.252</v>
      </c>
      <c r="J63" s="29">
        <v>0.27800000000000002</v>
      </c>
      <c r="K63" s="29">
        <v>0.33800000000000002</v>
      </c>
      <c r="L63" s="29">
        <v>0.22800000000000001</v>
      </c>
      <c r="M63" s="29">
        <v>3.0630000000000002</v>
      </c>
      <c r="N63" s="29">
        <v>0.96</v>
      </c>
      <c r="O63" s="29">
        <v>0.47699999999999998</v>
      </c>
      <c r="P63" s="16">
        <v>14.7</v>
      </c>
      <c r="Q63" s="16">
        <v>36.700000000000003</v>
      </c>
      <c r="R63" s="16">
        <v>73.400000000000006</v>
      </c>
      <c r="S63" s="16">
        <v>116.9</v>
      </c>
      <c r="T63" s="16">
        <v>4.51</v>
      </c>
      <c r="U63" s="16">
        <v>36.94</v>
      </c>
      <c r="V63" s="16">
        <v>14.86</v>
      </c>
      <c r="W63" s="16">
        <v>52.5</v>
      </c>
      <c r="X63" s="16">
        <v>20.7</v>
      </c>
      <c r="Y63" s="16">
        <v>14.33</v>
      </c>
      <c r="Z63" s="16">
        <v>19.88</v>
      </c>
      <c r="AA63" s="16">
        <v>31.36</v>
      </c>
      <c r="AB63" s="16">
        <v>61.57</v>
      </c>
      <c r="AC63" s="16">
        <v>10.44</v>
      </c>
      <c r="AD63" s="20">
        <v>285</v>
      </c>
      <c r="AE63" s="21">
        <v>306.39999999999998</v>
      </c>
      <c r="AF63" s="24"/>
      <c r="AG63" s="24"/>
      <c r="AH63" s="24"/>
      <c r="AI63" s="24"/>
      <c r="AJ63" s="24"/>
      <c r="AK63" s="24"/>
      <c r="AL63" s="24"/>
      <c r="AM63" s="24"/>
      <c r="AN63" s="24">
        <v>231.6</v>
      </c>
      <c r="AO63" s="21">
        <v>249</v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>
        <v>126</v>
      </c>
      <c r="BC63" s="34">
        <v>96.94</v>
      </c>
      <c r="BD63" s="35">
        <v>0.75</v>
      </c>
    </row>
    <row r="64" spans="1:56" x14ac:dyDescent="0.2">
      <c r="A64" s="3">
        <v>61</v>
      </c>
      <c r="B64" s="4">
        <v>90.28</v>
      </c>
      <c r="C64" s="12"/>
      <c r="D64" s="4">
        <v>31.66</v>
      </c>
      <c r="E64" s="29">
        <v>3.661</v>
      </c>
      <c r="F64" s="29">
        <v>3.3620000000000001</v>
      </c>
      <c r="G64" s="29">
        <v>2.109</v>
      </c>
      <c r="H64" s="29">
        <v>0.88200000000000001</v>
      </c>
      <c r="I64" s="29">
        <v>0.26500000000000001</v>
      </c>
      <c r="J64" s="29">
        <v>0.29299999999999998</v>
      </c>
      <c r="K64" s="29">
        <v>0.35599999999999998</v>
      </c>
      <c r="L64" s="29">
        <v>0.24</v>
      </c>
      <c r="M64" s="29">
        <v>3.2480000000000002</v>
      </c>
      <c r="N64" s="29">
        <v>1.0069999999999999</v>
      </c>
      <c r="O64" s="29">
        <v>0.49199999999999999</v>
      </c>
      <c r="P64" s="16">
        <v>14.7</v>
      </c>
      <c r="Q64" s="16">
        <v>36.700000000000003</v>
      </c>
      <c r="R64" s="16">
        <v>73.400000000000006</v>
      </c>
      <c r="S64" s="16">
        <v>116.9</v>
      </c>
      <c r="T64" s="16">
        <v>4.51</v>
      </c>
      <c r="U64" s="16">
        <v>39.119999999999997</v>
      </c>
      <c r="V64" s="16">
        <v>15.63</v>
      </c>
      <c r="W64" s="16">
        <v>55.62</v>
      </c>
      <c r="X64" s="16">
        <v>21.78</v>
      </c>
      <c r="Y64" s="16">
        <v>14.33</v>
      </c>
      <c r="Z64" s="16">
        <v>19.88</v>
      </c>
      <c r="AA64" s="16">
        <v>31.36</v>
      </c>
      <c r="AB64" s="16">
        <v>61.57</v>
      </c>
      <c r="AC64" s="16">
        <v>10.44</v>
      </c>
      <c r="AD64" s="20">
        <v>285</v>
      </c>
      <c r="AE64" s="21">
        <v>306.39999999999998</v>
      </c>
      <c r="AF64" s="24"/>
      <c r="AG64" s="24"/>
      <c r="AH64" s="24"/>
      <c r="AI64" s="24"/>
      <c r="AJ64" s="24"/>
      <c r="AK64" s="24"/>
      <c r="AL64" s="24"/>
      <c r="AM64" s="24"/>
      <c r="AN64" s="24">
        <v>231.6</v>
      </c>
      <c r="AO64" s="21">
        <v>249</v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>
        <v>129.61000000000001</v>
      </c>
      <c r="BC64" s="34">
        <v>97.38</v>
      </c>
      <c r="BD64" s="35">
        <v>0.75</v>
      </c>
    </row>
    <row r="65" spans="1:56" x14ac:dyDescent="0.2">
      <c r="A65" s="3">
        <v>62</v>
      </c>
      <c r="B65" s="4">
        <v>94.43</v>
      </c>
      <c r="C65" s="12"/>
      <c r="D65" s="4">
        <v>33.03</v>
      </c>
      <c r="E65" s="29">
        <v>3.8559999999999999</v>
      </c>
      <c r="F65" s="29">
        <v>3.5409999999999999</v>
      </c>
      <c r="G65" s="29">
        <v>2.222</v>
      </c>
      <c r="H65" s="29">
        <v>0.92800000000000005</v>
      </c>
      <c r="I65" s="29">
        <v>0.27900000000000003</v>
      </c>
      <c r="J65" s="29">
        <v>0.309</v>
      </c>
      <c r="K65" s="29">
        <v>0.375</v>
      </c>
      <c r="L65" s="29">
        <v>0.253</v>
      </c>
      <c r="M65" s="29">
        <v>3.448</v>
      </c>
      <c r="N65" s="29">
        <v>1.0660000000000001</v>
      </c>
      <c r="O65" s="29">
        <v>0.50800000000000001</v>
      </c>
      <c r="P65" s="16">
        <v>14.7</v>
      </c>
      <c r="Q65" s="16">
        <v>36.700000000000003</v>
      </c>
      <c r="R65" s="16">
        <v>73.400000000000006</v>
      </c>
      <c r="S65" s="16">
        <v>116.9</v>
      </c>
      <c r="T65" s="16">
        <v>4.51</v>
      </c>
      <c r="U65" s="16">
        <v>41.3</v>
      </c>
      <c r="V65" s="16">
        <v>16.46</v>
      </c>
      <c r="W65" s="16">
        <v>58.73</v>
      </c>
      <c r="X65" s="16">
        <v>22.93</v>
      </c>
      <c r="Y65" s="16">
        <v>14.33</v>
      </c>
      <c r="Z65" s="16">
        <v>19.88</v>
      </c>
      <c r="AA65" s="16">
        <v>31.36</v>
      </c>
      <c r="AB65" s="16">
        <v>61.57</v>
      </c>
      <c r="AC65" s="16">
        <v>10.44</v>
      </c>
      <c r="AD65" s="20">
        <v>285</v>
      </c>
      <c r="AE65" s="21">
        <v>306.39999999999998</v>
      </c>
      <c r="AF65" s="24"/>
      <c r="AG65" s="24"/>
      <c r="AH65" s="24"/>
      <c r="AI65" s="24"/>
      <c r="AJ65" s="24"/>
      <c r="AK65" s="24"/>
      <c r="AL65" s="24"/>
      <c r="AM65" s="24"/>
      <c r="AN65" s="24">
        <v>231.6</v>
      </c>
      <c r="AO65" s="21">
        <v>249</v>
      </c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>
        <v>133.29</v>
      </c>
      <c r="BC65" s="34">
        <v>97.78</v>
      </c>
      <c r="BD65" s="35">
        <v>0.75</v>
      </c>
    </row>
    <row r="66" spans="1:56" x14ac:dyDescent="0.2">
      <c r="A66" s="3">
        <v>63</v>
      </c>
      <c r="B66" s="4">
        <v>98.87</v>
      </c>
      <c r="C66" s="12"/>
      <c r="D66" s="4">
        <v>34.5</v>
      </c>
      <c r="E66" s="29">
        <v>4.0650000000000004</v>
      </c>
      <c r="F66" s="29">
        <v>3.7330000000000001</v>
      </c>
      <c r="G66" s="29">
        <v>2.3420000000000001</v>
      </c>
      <c r="H66" s="29">
        <v>0.97799999999999998</v>
      </c>
      <c r="I66" s="29">
        <v>0.29399999999999998</v>
      </c>
      <c r="J66" s="29">
        <v>0.32700000000000001</v>
      </c>
      <c r="K66" s="29">
        <v>0.39600000000000002</v>
      </c>
      <c r="L66" s="29">
        <v>0.26700000000000002</v>
      </c>
      <c r="M66" s="29">
        <v>3.6659999999999999</v>
      </c>
      <c r="N66" s="29">
        <v>1.1539999999999999</v>
      </c>
      <c r="O66" s="29">
        <v>0.52400000000000002</v>
      </c>
      <c r="P66" s="16">
        <v>14.7</v>
      </c>
      <c r="Q66" s="16">
        <v>36.700000000000003</v>
      </c>
      <c r="R66" s="16">
        <v>73.400000000000006</v>
      </c>
      <c r="S66" s="16">
        <v>116.9</v>
      </c>
      <c r="T66" s="16">
        <v>4.51</v>
      </c>
      <c r="U66" s="16">
        <v>43.48</v>
      </c>
      <c r="V66" s="16">
        <v>17.350000000000001</v>
      </c>
      <c r="W66" s="16">
        <v>61.85</v>
      </c>
      <c r="X66" s="16">
        <v>24.18</v>
      </c>
      <c r="Y66" s="16">
        <v>14.33</v>
      </c>
      <c r="Z66" s="16">
        <v>19.88</v>
      </c>
      <c r="AA66" s="16">
        <v>31.36</v>
      </c>
      <c r="AB66" s="16">
        <v>61.57</v>
      </c>
      <c r="AC66" s="16">
        <v>10.44</v>
      </c>
      <c r="AD66" s="20">
        <v>285</v>
      </c>
      <c r="AE66" s="21">
        <v>306.39999999999998</v>
      </c>
      <c r="AF66" s="24"/>
      <c r="AG66" s="24"/>
      <c r="AH66" s="24"/>
      <c r="AI66" s="24"/>
      <c r="AJ66" s="24"/>
      <c r="AK66" s="24"/>
      <c r="AL66" s="24"/>
      <c r="AM66" s="24"/>
      <c r="AN66" s="24">
        <v>231.6</v>
      </c>
      <c r="AO66" s="21">
        <v>249</v>
      </c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>
        <v>137.06</v>
      </c>
      <c r="BC66" s="34">
        <v>98.12</v>
      </c>
      <c r="BD66" s="35">
        <v>0.75</v>
      </c>
    </row>
    <row r="67" spans="1:56" x14ac:dyDescent="0.2">
      <c r="A67" s="3">
        <v>64</v>
      </c>
      <c r="B67" s="4">
        <v>103.63</v>
      </c>
      <c r="C67" s="12"/>
      <c r="D67" s="4">
        <v>36.08</v>
      </c>
      <c r="E67" s="29">
        <v>4.29</v>
      </c>
      <c r="F67" s="29">
        <v>3.94</v>
      </c>
      <c r="G67" s="29">
        <v>2.4710000000000001</v>
      </c>
      <c r="H67" s="29">
        <v>1.032</v>
      </c>
      <c r="I67" s="29">
        <v>0.31</v>
      </c>
      <c r="J67" s="29">
        <v>0.34499999999999997</v>
      </c>
      <c r="K67" s="29">
        <v>0.41899999999999998</v>
      </c>
      <c r="L67" s="29">
        <v>0.28299999999999997</v>
      </c>
      <c r="M67" s="29">
        <v>3.9049999999999998</v>
      </c>
      <c r="N67" s="29">
        <v>1.1950000000000001</v>
      </c>
      <c r="O67" s="29">
        <v>0.54100000000000004</v>
      </c>
      <c r="P67" s="16">
        <v>14.7</v>
      </c>
      <c r="Q67" s="16">
        <v>36.700000000000003</v>
      </c>
      <c r="R67" s="16">
        <v>73.400000000000006</v>
      </c>
      <c r="S67" s="16">
        <v>116.9</v>
      </c>
      <c r="T67" s="16">
        <v>4.51</v>
      </c>
      <c r="U67" s="16">
        <v>46.22</v>
      </c>
      <c r="V67" s="16">
        <v>18.32</v>
      </c>
      <c r="W67" s="16">
        <v>65.739999999999995</v>
      </c>
      <c r="X67" s="16">
        <v>25.53</v>
      </c>
      <c r="Y67" s="16">
        <v>14.33</v>
      </c>
      <c r="Z67" s="16">
        <v>19.88</v>
      </c>
      <c r="AA67" s="16">
        <v>31.36</v>
      </c>
      <c r="AB67" s="16">
        <v>61.57</v>
      </c>
      <c r="AC67" s="16">
        <v>10.44</v>
      </c>
      <c r="AD67" s="20">
        <v>285</v>
      </c>
      <c r="AE67" s="21">
        <v>306.39999999999998</v>
      </c>
      <c r="AF67" s="24"/>
      <c r="AG67" s="24"/>
      <c r="AH67" s="24"/>
      <c r="AI67" s="24"/>
      <c r="AJ67" s="24"/>
      <c r="AK67" s="24"/>
      <c r="AL67" s="24"/>
      <c r="AM67" s="24"/>
      <c r="AN67" s="24">
        <v>231.6</v>
      </c>
      <c r="AO67" s="21">
        <v>249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>
        <v>140.91</v>
      </c>
      <c r="BC67" s="34">
        <v>98.4</v>
      </c>
      <c r="BD67" s="35">
        <v>0.75</v>
      </c>
    </row>
    <row r="68" spans="1:56" x14ac:dyDescent="0.2">
      <c r="A68" s="3">
        <v>65</v>
      </c>
      <c r="B68" s="4">
        <v>108.74</v>
      </c>
      <c r="C68" s="12"/>
      <c r="D68" s="4">
        <v>37.78</v>
      </c>
      <c r="E68" s="29">
        <v>4.4260000000000002</v>
      </c>
      <c r="F68" s="29">
        <v>4.0650000000000004</v>
      </c>
      <c r="G68" s="29">
        <v>2.5499999999999998</v>
      </c>
      <c r="H68" s="29">
        <v>1.0649999999999999</v>
      </c>
      <c r="I68" s="29">
        <v>0.31900000000000001</v>
      </c>
      <c r="J68" s="29">
        <v>0.35699999999999998</v>
      </c>
      <c r="K68" s="29">
        <v>0.433</v>
      </c>
      <c r="L68" s="29">
        <v>0.29199999999999998</v>
      </c>
      <c r="M68" s="29">
        <v>4.0679999999999996</v>
      </c>
      <c r="N68" s="29">
        <v>1.167</v>
      </c>
      <c r="O68" s="29">
        <v>0.54500000000000004</v>
      </c>
      <c r="P68" s="16">
        <v>21.7</v>
      </c>
      <c r="Q68" s="16">
        <v>35.299999999999997</v>
      </c>
      <c r="R68" s="16">
        <v>73.400000000000006</v>
      </c>
      <c r="S68" s="16">
        <v>119.6</v>
      </c>
      <c r="T68" s="16">
        <v>4.51</v>
      </c>
      <c r="U68" s="16">
        <v>46.22</v>
      </c>
      <c r="V68" s="16">
        <v>19.239999999999998</v>
      </c>
      <c r="W68" s="16">
        <v>65.739999999999995</v>
      </c>
      <c r="X68" s="16">
        <v>26.8</v>
      </c>
      <c r="Y68" s="16">
        <v>16.100000000000001</v>
      </c>
      <c r="Z68" s="16">
        <v>22.32</v>
      </c>
      <c r="AA68" s="16">
        <v>35.22</v>
      </c>
      <c r="AB68" s="16">
        <v>61.57</v>
      </c>
      <c r="AC68" s="16">
        <v>7.23</v>
      </c>
      <c r="AD68" s="20">
        <v>285</v>
      </c>
      <c r="AE68" s="21">
        <v>306.39999999999998</v>
      </c>
      <c r="AF68" s="24"/>
      <c r="AG68" s="24"/>
      <c r="AH68" s="24"/>
      <c r="AI68" s="24"/>
      <c r="AJ68" s="24"/>
      <c r="AK68" s="24"/>
      <c r="AL68" s="24"/>
      <c r="AM68" s="24"/>
      <c r="AN68" s="24">
        <v>231.6</v>
      </c>
      <c r="AO68" s="21">
        <v>249</v>
      </c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>
        <v>143.11000000000001</v>
      </c>
      <c r="BC68" s="34">
        <v>95.02</v>
      </c>
      <c r="BD68" s="35">
        <v>0.75</v>
      </c>
    </row>
    <row r="69" spans="1:56" x14ac:dyDescent="0.2">
      <c r="A69" s="3">
        <v>66</v>
      </c>
      <c r="B69" s="4">
        <v>114.23</v>
      </c>
      <c r="C69" s="12"/>
      <c r="D69" s="4">
        <v>39.630000000000003</v>
      </c>
      <c r="E69" s="29">
        <v>4.681</v>
      </c>
      <c r="F69" s="29">
        <v>4.2990000000000004</v>
      </c>
      <c r="G69" s="29">
        <v>2.6970000000000001</v>
      </c>
      <c r="H69" s="29">
        <v>1.1259999999999999</v>
      </c>
      <c r="I69" s="29">
        <v>0.33800000000000002</v>
      </c>
      <c r="J69" s="29">
        <v>0.378</v>
      </c>
      <c r="K69" s="29">
        <v>0.45900000000000002</v>
      </c>
      <c r="L69" s="29">
        <v>0.309</v>
      </c>
      <c r="M69" s="29">
        <v>4.3479999999999999</v>
      </c>
      <c r="N69" s="29">
        <v>1.2</v>
      </c>
      <c r="O69" s="29">
        <v>0.56100000000000005</v>
      </c>
      <c r="P69" s="16">
        <v>21.7</v>
      </c>
      <c r="Q69" s="16">
        <v>35.299999999999997</v>
      </c>
      <c r="R69" s="16">
        <v>73.400000000000006</v>
      </c>
      <c r="S69" s="16">
        <v>119.6</v>
      </c>
      <c r="T69" s="16">
        <v>4.51</v>
      </c>
      <c r="U69" s="16">
        <v>46.22</v>
      </c>
      <c r="V69" s="16">
        <v>20.38</v>
      </c>
      <c r="W69" s="16">
        <v>65.739999999999995</v>
      </c>
      <c r="X69" s="16">
        <v>28.39</v>
      </c>
      <c r="Y69" s="16">
        <v>16.100000000000001</v>
      </c>
      <c r="Z69" s="16">
        <v>22.32</v>
      </c>
      <c r="AA69" s="16">
        <v>35.22</v>
      </c>
      <c r="AB69" s="16">
        <v>61.57</v>
      </c>
      <c r="AC69" s="16">
        <v>7.23</v>
      </c>
      <c r="AD69" s="20">
        <v>285</v>
      </c>
      <c r="AE69" s="21">
        <v>306.39999999999998</v>
      </c>
      <c r="AF69" s="24"/>
      <c r="AG69" s="24"/>
      <c r="AH69" s="24"/>
      <c r="AI69" s="24"/>
      <c r="AJ69" s="24"/>
      <c r="AK69" s="24"/>
      <c r="AL69" s="24"/>
      <c r="AM69" s="24"/>
      <c r="AN69" s="24">
        <v>231.6</v>
      </c>
      <c r="AO69" s="21">
        <v>249</v>
      </c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>
        <v>147.01</v>
      </c>
      <c r="BC69" s="34">
        <v>95.24</v>
      </c>
      <c r="BD69" s="35">
        <v>3</v>
      </c>
    </row>
    <row r="70" spans="1:56" x14ac:dyDescent="0.2">
      <c r="A70" s="3">
        <v>67</v>
      </c>
      <c r="B70" s="4">
        <v>120.14</v>
      </c>
      <c r="C70" s="12"/>
      <c r="D70" s="4">
        <v>41.62</v>
      </c>
      <c r="E70" s="29">
        <v>4.9560000000000004</v>
      </c>
      <c r="F70" s="29">
        <v>4.5519999999999996</v>
      </c>
      <c r="G70" s="29">
        <v>2.8559999999999999</v>
      </c>
      <c r="H70" s="29">
        <v>1.1919999999999999</v>
      </c>
      <c r="I70" s="29">
        <v>0.35699999999999998</v>
      </c>
      <c r="J70" s="29">
        <v>0.40200000000000002</v>
      </c>
      <c r="K70" s="29">
        <v>0.48799999999999999</v>
      </c>
      <c r="L70" s="29">
        <v>0.32800000000000001</v>
      </c>
      <c r="M70" s="29">
        <v>4.657</v>
      </c>
      <c r="N70" s="29">
        <v>1.2</v>
      </c>
      <c r="O70" s="29">
        <v>0.57799999999999996</v>
      </c>
      <c r="P70" s="16">
        <v>21.7</v>
      </c>
      <c r="Q70" s="16">
        <v>35.299999999999997</v>
      </c>
      <c r="R70" s="16">
        <v>73.400000000000006</v>
      </c>
      <c r="S70" s="16">
        <v>119.6</v>
      </c>
      <c r="T70" s="16">
        <v>4.51</v>
      </c>
      <c r="U70" s="16">
        <v>46.22</v>
      </c>
      <c r="V70" s="16">
        <v>21.62</v>
      </c>
      <c r="W70" s="16">
        <v>65.739999999999995</v>
      </c>
      <c r="X70" s="16">
        <v>30.12</v>
      </c>
      <c r="Y70" s="16">
        <v>16.100000000000001</v>
      </c>
      <c r="Z70" s="16">
        <v>22.32</v>
      </c>
      <c r="AA70" s="16">
        <v>35.22</v>
      </c>
      <c r="AB70" s="16">
        <v>61.57</v>
      </c>
      <c r="AC70" s="16">
        <v>7.23</v>
      </c>
      <c r="AD70" s="20">
        <v>285</v>
      </c>
      <c r="AE70" s="21">
        <v>306.39999999999998</v>
      </c>
      <c r="AF70" s="24"/>
      <c r="AG70" s="24"/>
      <c r="AH70" s="24"/>
      <c r="AI70" s="24"/>
      <c r="AJ70" s="24"/>
      <c r="AK70" s="24"/>
      <c r="AL70" s="24"/>
      <c r="AM70" s="24"/>
      <c r="AN70" s="24">
        <v>231.6</v>
      </c>
      <c r="AO70" s="21">
        <v>249</v>
      </c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>
        <v>150.94999999999999</v>
      </c>
      <c r="BC70" s="34">
        <v>95.42</v>
      </c>
      <c r="BD70" s="35">
        <v>3</v>
      </c>
    </row>
    <row r="71" spans="1:56" x14ac:dyDescent="0.2">
      <c r="A71" s="3">
        <v>68</v>
      </c>
      <c r="B71" s="4">
        <v>126.51</v>
      </c>
      <c r="C71" s="12"/>
      <c r="D71" s="4">
        <v>43.79</v>
      </c>
      <c r="E71" s="29">
        <v>5.2549999999999999</v>
      </c>
      <c r="F71" s="29">
        <v>4.8259999999999996</v>
      </c>
      <c r="G71" s="29">
        <v>3.028</v>
      </c>
      <c r="H71" s="29">
        <v>1.264</v>
      </c>
      <c r="I71" s="29">
        <v>0.379</v>
      </c>
      <c r="J71" s="29">
        <v>0.42699999999999999</v>
      </c>
      <c r="K71" s="29">
        <v>0.51900000000000002</v>
      </c>
      <c r="L71" s="29">
        <v>0.34899999999999998</v>
      </c>
      <c r="M71" s="29">
        <v>4.9989999999999997</v>
      </c>
      <c r="N71" s="29">
        <v>1.2330000000000001</v>
      </c>
      <c r="O71" s="29">
        <v>0.59599999999999997</v>
      </c>
      <c r="P71" s="16">
        <v>21.7</v>
      </c>
      <c r="Q71" s="16">
        <v>35.299999999999997</v>
      </c>
      <c r="R71" s="16">
        <v>73.400000000000006</v>
      </c>
      <c r="S71" s="16">
        <v>119.6</v>
      </c>
      <c r="T71" s="16">
        <v>4.51</v>
      </c>
      <c r="U71" s="16">
        <v>47.75</v>
      </c>
      <c r="V71" s="16">
        <v>22.98</v>
      </c>
      <c r="W71" s="16">
        <v>67.959999999999994</v>
      </c>
      <c r="X71" s="16">
        <v>32.01</v>
      </c>
      <c r="Y71" s="16">
        <v>16.100000000000001</v>
      </c>
      <c r="Z71" s="16">
        <v>22.32</v>
      </c>
      <c r="AA71" s="16">
        <v>35.22</v>
      </c>
      <c r="AB71" s="16">
        <v>61.57</v>
      </c>
      <c r="AC71" s="16">
        <v>7.23</v>
      </c>
      <c r="AD71" s="20">
        <v>285</v>
      </c>
      <c r="AE71" s="21">
        <v>306.39999999999998</v>
      </c>
      <c r="AF71" s="24"/>
      <c r="AG71" s="24"/>
      <c r="AH71" s="24"/>
      <c r="AI71" s="24"/>
      <c r="AJ71" s="24"/>
      <c r="AK71" s="24"/>
      <c r="AL71" s="24"/>
      <c r="AM71" s="24"/>
      <c r="AN71" s="24">
        <v>231.6</v>
      </c>
      <c r="AO71" s="21">
        <v>249</v>
      </c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>
        <v>154.91999999999999</v>
      </c>
      <c r="BC71" s="34">
        <v>95.55</v>
      </c>
      <c r="BD71" s="35">
        <v>3</v>
      </c>
    </row>
    <row r="72" spans="1:56" x14ac:dyDescent="0.2">
      <c r="A72" s="3">
        <v>69</v>
      </c>
      <c r="B72" s="4">
        <v>133.38</v>
      </c>
      <c r="C72" s="12"/>
      <c r="D72" s="4">
        <v>46.14</v>
      </c>
      <c r="E72" s="29">
        <v>5.577</v>
      </c>
      <c r="F72" s="29">
        <v>5.1230000000000002</v>
      </c>
      <c r="G72" s="29">
        <v>3.2149999999999999</v>
      </c>
      <c r="H72" s="29">
        <v>1.3420000000000001</v>
      </c>
      <c r="I72" s="29">
        <v>0.40200000000000002</v>
      </c>
      <c r="J72" s="29">
        <v>0.45500000000000002</v>
      </c>
      <c r="K72" s="29">
        <v>0.55200000000000005</v>
      </c>
      <c r="L72" s="29">
        <v>0.372</v>
      </c>
      <c r="M72" s="29">
        <v>5.3789999999999996</v>
      </c>
      <c r="N72" s="29">
        <v>1.2330000000000001</v>
      </c>
      <c r="O72" s="29">
        <v>0.61299999999999999</v>
      </c>
      <c r="P72" s="16">
        <v>21.7</v>
      </c>
      <c r="Q72" s="16">
        <v>35.299999999999997</v>
      </c>
      <c r="R72" s="16">
        <v>73.400000000000006</v>
      </c>
      <c r="S72" s="16">
        <v>119.6</v>
      </c>
      <c r="T72" s="16">
        <v>4.51</v>
      </c>
      <c r="U72" s="16">
        <v>50.65</v>
      </c>
      <c r="V72" s="16">
        <v>24.38</v>
      </c>
      <c r="W72" s="16">
        <v>72.08</v>
      </c>
      <c r="X72" s="16">
        <v>33.97</v>
      </c>
      <c r="Y72" s="16">
        <v>16.100000000000001</v>
      </c>
      <c r="Z72" s="16">
        <v>22.32</v>
      </c>
      <c r="AA72" s="16">
        <v>35.22</v>
      </c>
      <c r="AB72" s="16">
        <v>61.57</v>
      </c>
      <c r="AC72" s="16">
        <v>7.23</v>
      </c>
      <c r="AD72" s="20">
        <v>285</v>
      </c>
      <c r="AE72" s="21">
        <v>306.39999999999998</v>
      </c>
      <c r="AF72" s="24"/>
      <c r="AG72" s="24"/>
      <c r="AH72" s="24"/>
      <c r="AI72" s="24"/>
      <c r="AJ72" s="24"/>
      <c r="AK72" s="24"/>
      <c r="AL72" s="24"/>
      <c r="AM72" s="24"/>
      <c r="AN72" s="24">
        <v>231.6</v>
      </c>
      <c r="AO72" s="21">
        <v>249</v>
      </c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>
        <v>158.94</v>
      </c>
      <c r="BC72" s="34">
        <v>95.64</v>
      </c>
      <c r="BD72" s="35">
        <v>3</v>
      </c>
    </row>
    <row r="73" spans="1:56" x14ac:dyDescent="0.2">
      <c r="A73" s="3">
        <v>70</v>
      </c>
      <c r="B73" s="4">
        <v>140.82</v>
      </c>
      <c r="C73" s="12"/>
      <c r="D73" s="4">
        <v>48.71</v>
      </c>
      <c r="E73" s="29">
        <v>5.9279999999999999</v>
      </c>
      <c r="F73" s="29">
        <v>5.4450000000000003</v>
      </c>
      <c r="G73" s="29">
        <v>3.4180000000000001</v>
      </c>
      <c r="H73" s="29">
        <v>1.427</v>
      </c>
      <c r="I73" s="29">
        <v>0.42699999999999999</v>
      </c>
      <c r="J73" s="29">
        <v>0.48499999999999999</v>
      </c>
      <c r="K73" s="29">
        <v>0.58899999999999997</v>
      </c>
      <c r="L73" s="29">
        <v>0.39600000000000002</v>
      </c>
      <c r="M73" s="29">
        <v>5.8019999999999996</v>
      </c>
      <c r="N73" s="29">
        <v>1.266</v>
      </c>
      <c r="O73" s="29">
        <v>0.63</v>
      </c>
      <c r="P73" s="16">
        <v>21.7</v>
      </c>
      <c r="Q73" s="16">
        <v>35.299999999999997</v>
      </c>
      <c r="R73" s="16">
        <v>73.400000000000006</v>
      </c>
      <c r="S73" s="16">
        <v>119.6</v>
      </c>
      <c r="T73" s="16">
        <v>4.51</v>
      </c>
      <c r="U73" s="16">
        <v>53.54</v>
      </c>
      <c r="V73" s="16">
        <v>25.76</v>
      </c>
      <c r="W73" s="16">
        <v>76.2</v>
      </c>
      <c r="X73" s="16">
        <v>35.880000000000003</v>
      </c>
      <c r="Y73" s="16">
        <v>16.100000000000001</v>
      </c>
      <c r="Z73" s="16">
        <v>22.32</v>
      </c>
      <c r="AA73" s="16">
        <v>35.22</v>
      </c>
      <c r="AB73" s="16">
        <v>61.57</v>
      </c>
      <c r="AC73" s="16">
        <v>7.23</v>
      </c>
      <c r="AD73" s="20">
        <v>285</v>
      </c>
      <c r="AE73" s="21">
        <v>306.39999999999998</v>
      </c>
      <c r="AF73" s="24"/>
      <c r="AG73" s="24"/>
      <c r="AH73" s="24"/>
      <c r="AI73" s="24"/>
      <c r="AJ73" s="24"/>
      <c r="AK73" s="24"/>
      <c r="AL73" s="24"/>
      <c r="AM73" s="24"/>
      <c r="AN73" s="24">
        <v>231.6</v>
      </c>
      <c r="AO73" s="21">
        <v>249</v>
      </c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>
        <v>162.94</v>
      </c>
      <c r="BC73" s="34">
        <v>95.71</v>
      </c>
      <c r="BD73" s="35">
        <v>3</v>
      </c>
    </row>
    <row r="74" spans="1:56" x14ac:dyDescent="0.2">
      <c r="A74" s="3">
        <v>71</v>
      </c>
      <c r="B74" s="4">
        <v>148.87</v>
      </c>
      <c r="C74" s="12"/>
      <c r="D74" s="4">
        <v>51.51</v>
      </c>
      <c r="E74" s="29">
        <v>6.3109999999999999</v>
      </c>
      <c r="F74" s="29">
        <v>5.7969999999999997</v>
      </c>
      <c r="G74" s="29">
        <v>3.6389999999999998</v>
      </c>
      <c r="H74" s="29">
        <v>1.5189999999999999</v>
      </c>
      <c r="I74" s="29">
        <v>0.45500000000000002</v>
      </c>
      <c r="J74" s="29">
        <v>0.51800000000000002</v>
      </c>
      <c r="K74" s="29">
        <v>0.629</v>
      </c>
      <c r="L74" s="29">
        <v>0.42299999999999999</v>
      </c>
      <c r="M74" s="29">
        <v>6.2750000000000004</v>
      </c>
      <c r="N74" s="29">
        <v>1.266</v>
      </c>
      <c r="O74" s="29">
        <v>0.64700000000000002</v>
      </c>
      <c r="P74" s="16">
        <v>21.7</v>
      </c>
      <c r="Q74" s="16">
        <v>35.299999999999997</v>
      </c>
      <c r="R74" s="16">
        <v>73.400000000000006</v>
      </c>
      <c r="S74" s="16">
        <v>119.6</v>
      </c>
      <c r="T74" s="16">
        <v>4.51</v>
      </c>
      <c r="U74" s="16">
        <v>56.44</v>
      </c>
      <c r="V74" s="16">
        <v>27.11</v>
      </c>
      <c r="W74" s="16">
        <v>80.31</v>
      </c>
      <c r="X74" s="16">
        <v>37.74</v>
      </c>
      <c r="Y74" s="16">
        <v>16.100000000000001</v>
      </c>
      <c r="Z74" s="16">
        <v>22.32</v>
      </c>
      <c r="AA74" s="16">
        <v>35.22</v>
      </c>
      <c r="AB74" s="16">
        <v>61.57</v>
      </c>
      <c r="AC74" s="16">
        <v>7.23</v>
      </c>
      <c r="AD74" s="20">
        <v>285</v>
      </c>
      <c r="AE74" s="21">
        <v>306.39999999999998</v>
      </c>
      <c r="AF74" s="24"/>
      <c r="AG74" s="24"/>
      <c r="AH74" s="24"/>
      <c r="AI74" s="24"/>
      <c r="AJ74" s="24"/>
      <c r="AK74" s="24"/>
      <c r="AL74" s="24"/>
      <c r="AM74" s="24"/>
      <c r="AN74" s="24">
        <v>231.6</v>
      </c>
      <c r="AO74" s="21">
        <v>249</v>
      </c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>
        <v>166.94</v>
      </c>
      <c r="BC74" s="34">
        <v>95.77</v>
      </c>
      <c r="BD74" s="35">
        <v>3</v>
      </c>
    </row>
    <row r="75" spans="1:56" x14ac:dyDescent="0.2">
      <c r="A75" s="3">
        <v>72</v>
      </c>
      <c r="B75" s="4">
        <v>157.63</v>
      </c>
      <c r="C75" s="12"/>
      <c r="D75" s="4">
        <v>54.58</v>
      </c>
      <c r="E75" s="29">
        <v>6.7290000000000001</v>
      </c>
      <c r="F75" s="29">
        <v>6.1820000000000004</v>
      </c>
      <c r="G75" s="29">
        <v>3.8820000000000001</v>
      </c>
      <c r="H75" s="29">
        <v>1.621</v>
      </c>
      <c r="I75" s="29">
        <v>0.48499999999999999</v>
      </c>
      <c r="J75" s="29">
        <v>0.55400000000000005</v>
      </c>
      <c r="K75" s="29">
        <v>0.67300000000000004</v>
      </c>
      <c r="L75" s="29">
        <v>0.45200000000000001</v>
      </c>
      <c r="M75" s="29">
        <v>6.8070000000000004</v>
      </c>
      <c r="N75" s="29">
        <v>1.2989999999999999</v>
      </c>
      <c r="O75" s="29">
        <v>0.66500000000000004</v>
      </c>
      <c r="P75" s="16">
        <v>21.7</v>
      </c>
      <c r="Q75" s="16">
        <v>35.299999999999997</v>
      </c>
      <c r="R75" s="16">
        <v>73.400000000000006</v>
      </c>
      <c r="S75" s="16">
        <v>119.6</v>
      </c>
      <c r="T75" s="16">
        <v>4.51</v>
      </c>
      <c r="U75" s="16">
        <v>59.33</v>
      </c>
      <c r="V75" s="16">
        <v>28.43</v>
      </c>
      <c r="W75" s="16">
        <v>84.43</v>
      </c>
      <c r="X75" s="16">
        <v>39.56</v>
      </c>
      <c r="Y75" s="16">
        <v>16.100000000000001</v>
      </c>
      <c r="Z75" s="16">
        <v>22.32</v>
      </c>
      <c r="AA75" s="16">
        <v>35.22</v>
      </c>
      <c r="AB75" s="16">
        <v>61.57</v>
      </c>
      <c r="AC75" s="16">
        <v>7.23</v>
      </c>
      <c r="AD75" s="20">
        <v>285</v>
      </c>
      <c r="AE75" s="21">
        <v>306.39999999999998</v>
      </c>
      <c r="AF75" s="24"/>
      <c r="AG75" s="24"/>
      <c r="AH75" s="24"/>
      <c r="AI75" s="24"/>
      <c r="AJ75" s="24"/>
      <c r="AK75" s="24"/>
      <c r="AL75" s="24"/>
      <c r="AM75" s="24"/>
      <c r="AN75" s="24">
        <v>231.6</v>
      </c>
      <c r="AO75" s="21">
        <v>249</v>
      </c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>
        <v>170.93</v>
      </c>
      <c r="BC75" s="34">
        <v>95.81</v>
      </c>
      <c r="BD75" s="35">
        <v>3</v>
      </c>
    </row>
    <row r="76" spans="1:56" x14ac:dyDescent="0.2">
      <c r="A76" s="3">
        <v>73</v>
      </c>
      <c r="B76" s="4">
        <v>167.15</v>
      </c>
      <c r="C76" s="12"/>
      <c r="D76" s="4">
        <v>57.95</v>
      </c>
      <c r="E76" s="29">
        <v>7.1890000000000001</v>
      </c>
      <c r="F76" s="29">
        <v>6.6040000000000001</v>
      </c>
      <c r="G76" s="29">
        <v>4.1479999999999997</v>
      </c>
      <c r="H76" s="29">
        <v>1.732</v>
      </c>
      <c r="I76" s="29">
        <v>0.51800000000000002</v>
      </c>
      <c r="J76" s="29">
        <v>0.59399999999999997</v>
      </c>
      <c r="K76" s="29">
        <v>0.72199999999999998</v>
      </c>
      <c r="L76" s="29">
        <v>0.48499999999999999</v>
      </c>
      <c r="M76" s="29">
        <v>7.4059999999999997</v>
      </c>
      <c r="N76" s="29">
        <v>1.2989999999999999</v>
      </c>
      <c r="O76" s="29">
        <v>0.68200000000000005</v>
      </c>
      <c r="P76" s="16">
        <v>21.7</v>
      </c>
      <c r="Q76" s="16">
        <v>35.299999999999997</v>
      </c>
      <c r="R76" s="16">
        <v>73.400000000000006</v>
      </c>
      <c r="S76" s="16">
        <v>119.6</v>
      </c>
      <c r="T76" s="16">
        <v>4.51</v>
      </c>
      <c r="U76" s="16">
        <v>62.23</v>
      </c>
      <c r="V76" s="16">
        <v>29.72</v>
      </c>
      <c r="W76" s="16">
        <v>88.55</v>
      </c>
      <c r="X76" s="16">
        <v>41.33</v>
      </c>
      <c r="Y76" s="16">
        <v>16.100000000000001</v>
      </c>
      <c r="Z76" s="16">
        <v>22.32</v>
      </c>
      <c r="AA76" s="16">
        <v>35.22</v>
      </c>
      <c r="AB76" s="16">
        <v>61.57</v>
      </c>
      <c r="AC76" s="16">
        <v>7.23</v>
      </c>
      <c r="AD76" s="20">
        <v>285</v>
      </c>
      <c r="AE76" s="21">
        <v>306.39999999999998</v>
      </c>
      <c r="AF76" s="24"/>
      <c r="AG76" s="24"/>
      <c r="AH76" s="24"/>
      <c r="AI76" s="24"/>
      <c r="AJ76" s="24"/>
      <c r="AK76" s="24"/>
      <c r="AL76" s="24"/>
      <c r="AM76" s="24"/>
      <c r="AN76" s="24">
        <v>231.6</v>
      </c>
      <c r="AO76" s="21">
        <v>249</v>
      </c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>
        <v>174.91</v>
      </c>
      <c r="BC76" s="34">
        <v>95.83</v>
      </c>
      <c r="BD76" s="35">
        <v>3</v>
      </c>
    </row>
    <row r="77" spans="1:56" x14ac:dyDescent="0.2">
      <c r="A77" s="3">
        <v>74</v>
      </c>
      <c r="B77" s="4">
        <v>177.55</v>
      </c>
      <c r="C77" s="12"/>
      <c r="D77" s="4">
        <v>61.63</v>
      </c>
      <c r="E77" s="29">
        <v>7.694</v>
      </c>
      <c r="F77" s="29">
        <v>7.069</v>
      </c>
      <c r="G77" s="29">
        <v>4.4420000000000002</v>
      </c>
      <c r="H77" s="29">
        <v>1.855</v>
      </c>
      <c r="I77" s="29">
        <v>0.55500000000000005</v>
      </c>
      <c r="J77" s="29">
        <v>0.63800000000000001</v>
      </c>
      <c r="K77" s="29">
        <v>0.77600000000000002</v>
      </c>
      <c r="L77" s="29">
        <v>0.52100000000000002</v>
      </c>
      <c r="M77" s="29">
        <v>8.0820000000000007</v>
      </c>
      <c r="N77" s="29">
        <v>1.3320000000000001</v>
      </c>
      <c r="O77" s="29">
        <v>0.69899999999999995</v>
      </c>
      <c r="P77" s="16">
        <v>21.7</v>
      </c>
      <c r="Q77" s="16">
        <v>35.299999999999997</v>
      </c>
      <c r="R77" s="16">
        <v>73.400000000000006</v>
      </c>
      <c r="S77" s="16">
        <v>119.6</v>
      </c>
      <c r="T77" s="16">
        <v>4.51</v>
      </c>
      <c r="U77" s="16">
        <v>64.91</v>
      </c>
      <c r="V77" s="16">
        <v>30.98</v>
      </c>
      <c r="W77" s="16">
        <v>92.34</v>
      </c>
      <c r="X77" s="16">
        <v>43.04</v>
      </c>
      <c r="Y77" s="16">
        <v>16.100000000000001</v>
      </c>
      <c r="Z77" s="16">
        <v>22.32</v>
      </c>
      <c r="AA77" s="16">
        <v>35.22</v>
      </c>
      <c r="AB77" s="16">
        <v>61.57</v>
      </c>
      <c r="AC77" s="16">
        <v>7.23</v>
      </c>
      <c r="AD77" s="20">
        <v>285</v>
      </c>
      <c r="AE77" s="21">
        <v>306.39999999999998</v>
      </c>
      <c r="AF77" s="24"/>
      <c r="AG77" s="24"/>
      <c r="AH77" s="24"/>
      <c r="AI77" s="24"/>
      <c r="AJ77" s="24"/>
      <c r="AK77" s="24"/>
      <c r="AL77" s="24"/>
      <c r="AM77" s="24"/>
      <c r="AN77" s="24">
        <v>231.6</v>
      </c>
      <c r="AO77" s="21">
        <v>249</v>
      </c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>
        <v>178.88</v>
      </c>
      <c r="BC77" s="34">
        <v>95.04</v>
      </c>
      <c r="BD77" s="35">
        <v>3</v>
      </c>
    </row>
    <row r="78" spans="1:56" x14ac:dyDescent="0.2">
      <c r="A78" s="3">
        <v>75</v>
      </c>
      <c r="B78" s="4">
        <v>188.92</v>
      </c>
      <c r="C78" s="12"/>
      <c r="D78" s="4">
        <v>65.67</v>
      </c>
      <c r="E78" s="29">
        <v>8.25</v>
      </c>
      <c r="F78" s="29">
        <v>7.58</v>
      </c>
      <c r="G78" s="29">
        <v>4.766</v>
      </c>
      <c r="H78" s="29">
        <v>1.99</v>
      </c>
      <c r="I78" s="29">
        <v>0.59499999999999997</v>
      </c>
      <c r="J78" s="29">
        <v>0.68700000000000006</v>
      </c>
      <c r="K78" s="29">
        <v>0.83599999999999997</v>
      </c>
      <c r="L78" s="29">
        <v>0.56100000000000005</v>
      </c>
      <c r="M78" s="29">
        <v>8.8480000000000008</v>
      </c>
      <c r="N78" s="29">
        <v>1.3320000000000001</v>
      </c>
      <c r="O78" s="29">
        <v>0.71599999999999997</v>
      </c>
      <c r="P78" s="16">
        <v>21.7</v>
      </c>
      <c r="Q78" s="16">
        <v>35.299999999999997</v>
      </c>
      <c r="R78" s="16">
        <v>73.400000000000006</v>
      </c>
      <c r="S78" s="16">
        <v>119.6</v>
      </c>
      <c r="T78" s="16">
        <v>4.51</v>
      </c>
      <c r="U78" s="16">
        <v>67.59</v>
      </c>
      <c r="V78" s="16">
        <v>32.21</v>
      </c>
      <c r="W78" s="16">
        <v>96.14</v>
      </c>
      <c r="X78" s="16">
        <v>44.7</v>
      </c>
      <c r="Y78" s="16">
        <v>16.100000000000001</v>
      </c>
      <c r="Z78" s="16">
        <v>22.32</v>
      </c>
      <c r="AA78" s="16">
        <v>35.22</v>
      </c>
      <c r="AB78" s="16">
        <v>61.57</v>
      </c>
      <c r="AC78" s="16">
        <v>7.23</v>
      </c>
      <c r="AD78" s="20">
        <v>285</v>
      </c>
      <c r="AE78" s="21">
        <v>306.39999999999998</v>
      </c>
      <c r="AF78" s="24"/>
      <c r="AG78" s="24"/>
      <c r="AH78" s="24"/>
      <c r="AI78" s="24"/>
      <c r="AJ78" s="24"/>
      <c r="AK78" s="24"/>
      <c r="AL78" s="24"/>
      <c r="AM78" s="24"/>
      <c r="AN78" s="24">
        <v>231.6</v>
      </c>
      <c r="AO78" s="21">
        <v>249</v>
      </c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>
        <v>182.82</v>
      </c>
      <c r="BC78" s="34">
        <v>94.24</v>
      </c>
      <c r="BD78" s="35">
        <v>3</v>
      </c>
    </row>
    <row r="79" spans="1:56" x14ac:dyDescent="0.2">
      <c r="A79" s="3">
        <v>76</v>
      </c>
      <c r="B79" s="4">
        <v>201.34</v>
      </c>
      <c r="C79" s="12"/>
      <c r="D79" s="4">
        <v>70.09</v>
      </c>
      <c r="E79" s="29">
        <v>8.8620000000000001</v>
      </c>
      <c r="F79" s="29">
        <v>8.1440000000000001</v>
      </c>
      <c r="G79" s="29">
        <v>5.1219999999999999</v>
      </c>
      <c r="H79" s="29">
        <v>2.14</v>
      </c>
      <c r="I79" s="29">
        <v>0.64</v>
      </c>
      <c r="J79" s="29">
        <v>0.74099999999999999</v>
      </c>
      <c r="K79" s="29">
        <v>0.90200000000000002</v>
      </c>
      <c r="L79" s="29">
        <v>0.60499999999999998</v>
      </c>
      <c r="M79" s="29">
        <v>9.7149999999999999</v>
      </c>
      <c r="N79" s="29">
        <v>1.365</v>
      </c>
      <c r="O79" s="29">
        <v>0.73299999999999998</v>
      </c>
      <c r="P79" s="16">
        <v>21.7</v>
      </c>
      <c r="Q79" s="16">
        <v>35.299999999999997</v>
      </c>
      <c r="R79" s="16">
        <v>73.400000000000006</v>
      </c>
      <c r="S79" s="16">
        <v>119.6</v>
      </c>
      <c r="T79" s="16">
        <v>4.51</v>
      </c>
      <c r="U79" s="16">
        <v>70.28</v>
      </c>
      <c r="V79" s="16">
        <v>33.4</v>
      </c>
      <c r="W79" s="16">
        <v>99.93</v>
      </c>
      <c r="X79" s="16">
        <v>46.3</v>
      </c>
      <c r="Y79" s="16">
        <v>16.100000000000001</v>
      </c>
      <c r="Z79" s="16">
        <v>22.32</v>
      </c>
      <c r="AA79" s="16">
        <v>35.22</v>
      </c>
      <c r="AB79" s="16">
        <v>61.57</v>
      </c>
      <c r="AC79" s="16">
        <v>7.23</v>
      </c>
      <c r="AD79" s="20">
        <v>285</v>
      </c>
      <c r="AE79" s="21">
        <v>306.39999999999998</v>
      </c>
      <c r="AF79" s="24"/>
      <c r="AG79" s="24"/>
      <c r="AH79" s="24"/>
      <c r="AI79" s="24"/>
      <c r="AJ79" s="24"/>
      <c r="AK79" s="24"/>
      <c r="AL79" s="24"/>
      <c r="AM79" s="24"/>
      <c r="AN79" s="24">
        <v>231.6</v>
      </c>
      <c r="AO79" s="21">
        <v>249</v>
      </c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>
        <v>186.73</v>
      </c>
      <c r="BC79" s="34">
        <v>93.45</v>
      </c>
      <c r="BD79" s="35">
        <v>3</v>
      </c>
    </row>
    <row r="80" spans="1:56" x14ac:dyDescent="0.2">
      <c r="A80" s="3">
        <v>77</v>
      </c>
      <c r="B80" s="4">
        <v>214.93</v>
      </c>
      <c r="C80" s="12"/>
      <c r="D80" s="4">
        <v>74.930000000000007</v>
      </c>
      <c r="E80" s="29">
        <v>9.5350000000000001</v>
      </c>
      <c r="F80" s="29">
        <v>8.7639999999999993</v>
      </c>
      <c r="G80" s="29">
        <v>5.516</v>
      </c>
      <c r="H80" s="29">
        <v>2.3050000000000002</v>
      </c>
      <c r="I80" s="29">
        <v>0.68899999999999995</v>
      </c>
      <c r="J80" s="29">
        <v>0.80200000000000005</v>
      </c>
      <c r="K80" s="29">
        <v>0.97599999999999998</v>
      </c>
      <c r="L80" s="29">
        <v>0.65400000000000003</v>
      </c>
      <c r="M80" s="29">
        <v>10.7</v>
      </c>
      <c r="N80" s="29">
        <v>1.365</v>
      </c>
      <c r="O80" s="29">
        <v>0.75</v>
      </c>
      <c r="P80" s="16">
        <v>21.7</v>
      </c>
      <c r="Q80" s="16">
        <v>35.299999999999997</v>
      </c>
      <c r="R80" s="16">
        <v>73.400000000000006</v>
      </c>
      <c r="S80" s="16">
        <v>119.6</v>
      </c>
      <c r="T80" s="16">
        <v>4.51</v>
      </c>
      <c r="U80" s="16">
        <v>72.959999999999994</v>
      </c>
      <c r="V80" s="16">
        <v>34.56</v>
      </c>
      <c r="W80" s="16">
        <v>103.73</v>
      </c>
      <c r="X80" s="16">
        <v>47.84</v>
      </c>
      <c r="Y80" s="16">
        <v>16.100000000000001</v>
      </c>
      <c r="Z80" s="16">
        <v>22.32</v>
      </c>
      <c r="AA80" s="16">
        <v>35.22</v>
      </c>
      <c r="AB80" s="16">
        <v>61.57</v>
      </c>
      <c r="AC80" s="16">
        <v>7.23</v>
      </c>
      <c r="AD80" s="20">
        <v>285</v>
      </c>
      <c r="AE80" s="21">
        <v>306.39999999999998</v>
      </c>
      <c r="AF80" s="24"/>
      <c r="AG80" s="24"/>
      <c r="AH80" s="24"/>
      <c r="AI80" s="24"/>
      <c r="AJ80" s="24"/>
      <c r="AK80" s="24"/>
      <c r="AL80" s="24"/>
      <c r="AM80" s="24"/>
      <c r="AN80" s="24">
        <v>231.6</v>
      </c>
      <c r="AO80" s="21">
        <v>249</v>
      </c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>
        <v>190.59</v>
      </c>
      <c r="BC80" s="34">
        <v>92.65</v>
      </c>
      <c r="BD80" s="35">
        <v>3</v>
      </c>
    </row>
    <row r="81" spans="1:56" x14ac:dyDescent="0.2">
      <c r="A81" s="3">
        <v>78</v>
      </c>
      <c r="B81" s="4">
        <v>229.77</v>
      </c>
      <c r="C81" s="12"/>
      <c r="D81" s="4">
        <v>80.22</v>
      </c>
      <c r="E81" s="29">
        <v>10.273999999999999</v>
      </c>
      <c r="F81" s="29">
        <v>9.4450000000000003</v>
      </c>
      <c r="G81" s="29">
        <v>5.95</v>
      </c>
      <c r="H81" s="29">
        <v>2.488</v>
      </c>
      <c r="I81" s="29">
        <v>0.74299999999999999</v>
      </c>
      <c r="J81" s="29">
        <v>0.86899999999999999</v>
      </c>
      <c r="K81" s="29">
        <v>1.0580000000000001</v>
      </c>
      <c r="L81" s="29">
        <v>0.70799999999999996</v>
      </c>
      <c r="M81" s="29">
        <v>11.819000000000001</v>
      </c>
      <c r="N81" s="29">
        <v>1.397</v>
      </c>
      <c r="O81" s="29">
        <v>0.76600000000000001</v>
      </c>
      <c r="P81" s="16">
        <v>21.7</v>
      </c>
      <c r="Q81" s="16">
        <v>35.299999999999997</v>
      </c>
      <c r="R81" s="16">
        <v>73.400000000000006</v>
      </c>
      <c r="S81" s="16">
        <v>119.6</v>
      </c>
      <c r="T81" s="16">
        <v>4.51</v>
      </c>
      <c r="U81" s="16">
        <v>75.64</v>
      </c>
      <c r="V81" s="16">
        <v>35.67</v>
      </c>
      <c r="W81" s="16">
        <v>107.52</v>
      </c>
      <c r="X81" s="16">
        <v>49.29</v>
      </c>
      <c r="Y81" s="16">
        <v>16.100000000000001</v>
      </c>
      <c r="Z81" s="16">
        <v>22.32</v>
      </c>
      <c r="AA81" s="16">
        <v>35.22</v>
      </c>
      <c r="AB81" s="16">
        <v>61.57</v>
      </c>
      <c r="AC81" s="16">
        <v>7.23</v>
      </c>
      <c r="AD81" s="20">
        <v>285</v>
      </c>
      <c r="AE81" s="21">
        <v>306.39999999999998</v>
      </c>
      <c r="AF81" s="24"/>
      <c r="AG81" s="24"/>
      <c r="AH81" s="24"/>
      <c r="AI81" s="24"/>
      <c r="AJ81" s="24"/>
      <c r="AK81" s="24"/>
      <c r="AL81" s="24"/>
      <c r="AM81" s="24"/>
      <c r="AN81" s="24">
        <v>231.6</v>
      </c>
      <c r="AO81" s="21">
        <v>249</v>
      </c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>
        <v>194.4</v>
      </c>
      <c r="BC81" s="34">
        <v>91.86</v>
      </c>
      <c r="BD81" s="35">
        <v>3</v>
      </c>
    </row>
    <row r="82" spans="1:56" x14ac:dyDescent="0.2">
      <c r="A82" s="3">
        <v>79</v>
      </c>
      <c r="B82" s="4">
        <v>245.95</v>
      </c>
      <c r="C82" s="12"/>
      <c r="D82" s="4">
        <v>86</v>
      </c>
      <c r="E82" s="29">
        <v>11.087</v>
      </c>
      <c r="F82" s="29">
        <v>10.194000000000001</v>
      </c>
      <c r="G82" s="29">
        <v>6.4279999999999999</v>
      </c>
      <c r="H82" s="29">
        <v>2.6890000000000001</v>
      </c>
      <c r="I82" s="29">
        <v>0.80300000000000005</v>
      </c>
      <c r="J82" s="29">
        <v>0.94399999999999995</v>
      </c>
      <c r="K82" s="29">
        <v>1.149</v>
      </c>
      <c r="L82" s="29">
        <v>0.76800000000000002</v>
      </c>
      <c r="M82" s="29">
        <v>13.093999999999999</v>
      </c>
      <c r="N82" s="29">
        <v>1.397</v>
      </c>
      <c r="O82" s="29">
        <v>0.78300000000000003</v>
      </c>
      <c r="P82" s="16">
        <v>21.7</v>
      </c>
      <c r="Q82" s="16">
        <v>35.299999999999997</v>
      </c>
      <c r="R82" s="16">
        <v>73.400000000000006</v>
      </c>
      <c r="S82" s="16">
        <v>119.6</v>
      </c>
      <c r="T82" s="16">
        <v>4.51</v>
      </c>
      <c r="U82" s="16">
        <v>77.680000000000007</v>
      </c>
      <c r="V82" s="16">
        <v>36.71</v>
      </c>
      <c r="W82" s="16">
        <v>110.17</v>
      </c>
      <c r="X82" s="16">
        <v>50.64</v>
      </c>
      <c r="Y82" s="16">
        <v>16.100000000000001</v>
      </c>
      <c r="Z82" s="16">
        <v>22.32</v>
      </c>
      <c r="AA82" s="16">
        <v>35.22</v>
      </c>
      <c r="AB82" s="16">
        <v>61.57</v>
      </c>
      <c r="AC82" s="16">
        <v>7.23</v>
      </c>
      <c r="AD82" s="20">
        <v>285</v>
      </c>
      <c r="AE82" s="21">
        <v>306.39999999999998</v>
      </c>
      <c r="AF82" s="24"/>
      <c r="AG82" s="24"/>
      <c r="AH82" s="24"/>
      <c r="AI82" s="24"/>
      <c r="AJ82" s="24"/>
      <c r="AK82" s="24"/>
      <c r="AL82" s="24"/>
      <c r="AM82" s="24"/>
      <c r="AN82" s="24">
        <v>231.6</v>
      </c>
      <c r="AO82" s="21">
        <v>249</v>
      </c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>
        <v>198.12</v>
      </c>
      <c r="BC82" s="34">
        <v>89.42</v>
      </c>
      <c r="BD82" s="35">
        <v>3</v>
      </c>
    </row>
    <row r="83" spans="1:56" x14ac:dyDescent="0.2">
      <c r="A83" s="3">
        <v>80</v>
      </c>
      <c r="B83" s="4">
        <v>263.57</v>
      </c>
      <c r="C83" s="12"/>
      <c r="D83" s="4">
        <v>92.31</v>
      </c>
      <c r="E83" s="29">
        <v>11.977</v>
      </c>
      <c r="F83" s="29">
        <v>11.016</v>
      </c>
      <c r="G83" s="29">
        <v>6.9539999999999997</v>
      </c>
      <c r="H83" s="29">
        <v>2.9119999999999999</v>
      </c>
      <c r="I83" s="29">
        <v>0.87</v>
      </c>
      <c r="J83" s="29">
        <v>1.028</v>
      </c>
      <c r="K83" s="29">
        <v>1.25</v>
      </c>
      <c r="L83" s="29">
        <v>0.83399999999999996</v>
      </c>
      <c r="M83" s="29">
        <v>14.55</v>
      </c>
      <c r="N83" s="29">
        <v>1.43</v>
      </c>
      <c r="O83" s="29">
        <v>0.79900000000000004</v>
      </c>
      <c r="P83" s="16">
        <v>21.7</v>
      </c>
      <c r="Q83" s="16">
        <v>35.299999999999997</v>
      </c>
      <c r="R83" s="16">
        <v>73.400000000000006</v>
      </c>
      <c r="S83" s="16">
        <v>119.6</v>
      </c>
      <c r="T83" s="16">
        <v>4.51</v>
      </c>
      <c r="U83" s="16">
        <v>79.72</v>
      </c>
      <c r="V83" s="16">
        <v>37.75</v>
      </c>
      <c r="W83" s="16">
        <v>112.81</v>
      </c>
      <c r="X83" s="16">
        <v>51.97</v>
      </c>
      <c r="Y83" s="16">
        <v>16.100000000000001</v>
      </c>
      <c r="Z83" s="16">
        <v>22.32</v>
      </c>
      <c r="AA83" s="16">
        <v>35.22</v>
      </c>
      <c r="AB83" s="16">
        <v>61.57</v>
      </c>
      <c r="AC83" s="16">
        <v>7.23</v>
      </c>
      <c r="AD83" s="20">
        <v>285</v>
      </c>
      <c r="AE83" s="21">
        <v>306.39999999999998</v>
      </c>
      <c r="AF83" s="24"/>
      <c r="AG83" s="24"/>
      <c r="AH83" s="24"/>
      <c r="AI83" s="24"/>
      <c r="AJ83" s="24"/>
      <c r="AK83" s="24"/>
      <c r="AL83" s="24"/>
      <c r="AM83" s="24"/>
      <c r="AN83" s="24">
        <v>231.6</v>
      </c>
      <c r="AO83" s="21">
        <v>249</v>
      </c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>
        <v>201.76</v>
      </c>
      <c r="BC83" s="34">
        <v>87.08</v>
      </c>
      <c r="BD83" s="35">
        <v>3</v>
      </c>
    </row>
    <row r="84" spans="1:56" x14ac:dyDescent="0.2">
      <c r="A84" s="3">
        <v>81</v>
      </c>
      <c r="B84" s="4">
        <v>282.69</v>
      </c>
      <c r="C84" s="12"/>
      <c r="D84" s="4">
        <v>99.19</v>
      </c>
      <c r="E84" s="29">
        <v>12.954000000000001</v>
      </c>
      <c r="F84" s="29">
        <v>11.917</v>
      </c>
      <c r="G84" s="29">
        <v>7.5350000000000001</v>
      </c>
      <c r="H84" s="29">
        <v>3.1589999999999998</v>
      </c>
      <c r="I84" s="29">
        <v>0.94299999999999995</v>
      </c>
      <c r="J84" s="29">
        <v>1.121</v>
      </c>
      <c r="K84" s="29">
        <v>1.363</v>
      </c>
      <c r="L84" s="29">
        <v>0.90700000000000003</v>
      </c>
      <c r="M84" s="29">
        <v>16.216000000000001</v>
      </c>
      <c r="N84" s="29">
        <v>1.4630000000000001</v>
      </c>
      <c r="O84" s="29">
        <v>0.81599999999999995</v>
      </c>
      <c r="P84" s="16">
        <v>21.7</v>
      </c>
      <c r="Q84" s="16">
        <v>35.299999999999997</v>
      </c>
      <c r="R84" s="16">
        <v>73.400000000000006</v>
      </c>
      <c r="S84" s="16">
        <v>119.6</v>
      </c>
      <c r="T84" s="16">
        <v>4.51</v>
      </c>
      <c r="U84" s="16">
        <v>81.760000000000005</v>
      </c>
      <c r="V84" s="16">
        <v>38.76</v>
      </c>
      <c r="W84" s="16">
        <v>115.46</v>
      </c>
      <c r="X84" s="16">
        <v>53.27</v>
      </c>
      <c r="Y84" s="16">
        <v>16.100000000000001</v>
      </c>
      <c r="Z84" s="16">
        <v>22.32</v>
      </c>
      <c r="AA84" s="16">
        <v>35.22</v>
      </c>
      <c r="AB84" s="16">
        <v>61.57</v>
      </c>
      <c r="AC84" s="16">
        <v>7.23</v>
      </c>
      <c r="AD84" s="20">
        <v>285</v>
      </c>
      <c r="AE84" s="21">
        <v>306.39999999999998</v>
      </c>
      <c r="AF84" s="24"/>
      <c r="AG84" s="24"/>
      <c r="AH84" s="24"/>
      <c r="AI84" s="24"/>
      <c r="AJ84" s="24"/>
      <c r="AK84" s="24"/>
      <c r="AL84" s="24"/>
      <c r="AM84" s="24"/>
      <c r="AN84" s="24">
        <v>231.6</v>
      </c>
      <c r="AO84" s="21">
        <v>249</v>
      </c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>
        <v>205.28</v>
      </c>
      <c r="BC84" s="34">
        <v>84.84</v>
      </c>
      <c r="BD84" s="35">
        <v>3</v>
      </c>
    </row>
    <row r="85" spans="1:56" x14ac:dyDescent="0.2">
      <c r="A85" s="3">
        <v>82</v>
      </c>
      <c r="B85" s="4">
        <v>303.41000000000003</v>
      </c>
      <c r="C85" s="12"/>
      <c r="D85" s="4">
        <v>106.7</v>
      </c>
      <c r="E85" s="29">
        <v>14.026</v>
      </c>
      <c r="F85" s="29">
        <v>12.907999999999999</v>
      </c>
      <c r="G85" s="29">
        <v>8.1769999999999996</v>
      </c>
      <c r="H85" s="29">
        <v>3.4329999999999998</v>
      </c>
      <c r="I85" s="29">
        <v>1.0249999999999999</v>
      </c>
      <c r="J85" s="29">
        <v>1.224</v>
      </c>
      <c r="K85" s="29">
        <v>1.49</v>
      </c>
      <c r="L85" s="29">
        <v>0.98899999999999999</v>
      </c>
      <c r="M85" s="29">
        <v>18.13</v>
      </c>
      <c r="N85" s="29">
        <v>1.4950000000000001</v>
      </c>
      <c r="O85" s="29">
        <v>0.83299999999999996</v>
      </c>
      <c r="P85" s="16">
        <v>21.7</v>
      </c>
      <c r="Q85" s="16">
        <v>35.299999999999997</v>
      </c>
      <c r="R85" s="16">
        <v>73.400000000000006</v>
      </c>
      <c r="S85" s="16">
        <v>119.6</v>
      </c>
      <c r="T85" s="16">
        <v>4.51</v>
      </c>
      <c r="U85" s="16">
        <v>83.8</v>
      </c>
      <c r="V85" s="16">
        <v>39.75</v>
      </c>
      <c r="W85" s="16">
        <v>118.1</v>
      </c>
      <c r="X85" s="16">
        <v>54.53</v>
      </c>
      <c r="Y85" s="16">
        <v>16.100000000000001</v>
      </c>
      <c r="Z85" s="16">
        <v>22.32</v>
      </c>
      <c r="AA85" s="16">
        <v>35.22</v>
      </c>
      <c r="AB85" s="16">
        <v>61.57</v>
      </c>
      <c r="AC85" s="16">
        <v>7.23</v>
      </c>
      <c r="AD85" s="20">
        <v>285</v>
      </c>
      <c r="AE85" s="21">
        <v>306.39999999999998</v>
      </c>
      <c r="AF85" s="24"/>
      <c r="AG85" s="24"/>
      <c r="AH85" s="24"/>
      <c r="AI85" s="24"/>
      <c r="AJ85" s="24"/>
      <c r="AK85" s="24"/>
      <c r="AL85" s="24"/>
      <c r="AM85" s="24"/>
      <c r="AN85" s="24">
        <v>231.6</v>
      </c>
      <c r="AO85" s="21">
        <v>249</v>
      </c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>
        <v>208.65</v>
      </c>
      <c r="BC85" s="34">
        <v>82.68</v>
      </c>
      <c r="BD85" s="35">
        <v>3</v>
      </c>
    </row>
    <row r="86" spans="1:56" x14ac:dyDescent="0.2">
      <c r="A86" s="3">
        <v>83</v>
      </c>
      <c r="B86" s="4">
        <v>325.8</v>
      </c>
      <c r="C86" s="12"/>
      <c r="D86" s="4">
        <v>114.91</v>
      </c>
      <c r="E86" s="29">
        <v>15.202</v>
      </c>
      <c r="F86" s="29">
        <v>13.997999999999999</v>
      </c>
      <c r="G86" s="29">
        <v>8.8889999999999993</v>
      </c>
      <c r="H86" s="29">
        <v>3.7389999999999999</v>
      </c>
      <c r="I86" s="29">
        <v>1.1160000000000001</v>
      </c>
      <c r="J86" s="29">
        <v>1.34</v>
      </c>
      <c r="K86" s="29">
        <v>1.633</v>
      </c>
      <c r="L86" s="29">
        <v>1.0820000000000001</v>
      </c>
      <c r="M86" s="29">
        <v>20.332000000000001</v>
      </c>
      <c r="N86" s="29">
        <v>1.528</v>
      </c>
      <c r="O86" s="29">
        <v>0.84899999999999998</v>
      </c>
      <c r="P86" s="16">
        <v>21.7</v>
      </c>
      <c r="Q86" s="16">
        <v>35.299999999999997</v>
      </c>
      <c r="R86" s="16">
        <v>73.400000000000006</v>
      </c>
      <c r="S86" s="16">
        <v>119.6</v>
      </c>
      <c r="T86" s="16">
        <v>4.51</v>
      </c>
      <c r="U86" s="16">
        <v>85.85</v>
      </c>
      <c r="V86" s="16">
        <v>40.69</v>
      </c>
      <c r="W86" s="16">
        <v>120.75</v>
      </c>
      <c r="X86" s="16">
        <v>55.73</v>
      </c>
      <c r="Y86" s="16">
        <v>16.100000000000001</v>
      </c>
      <c r="Z86" s="16">
        <v>22.32</v>
      </c>
      <c r="AA86" s="16">
        <v>35.22</v>
      </c>
      <c r="AB86" s="16">
        <v>61.57</v>
      </c>
      <c r="AC86" s="16">
        <v>7.23</v>
      </c>
      <c r="AD86" s="20">
        <v>285</v>
      </c>
      <c r="AE86" s="21">
        <v>306.39999999999998</v>
      </c>
      <c r="AF86" s="24"/>
      <c r="AG86" s="24"/>
      <c r="AH86" s="24"/>
      <c r="AI86" s="24"/>
      <c r="AJ86" s="24"/>
      <c r="AK86" s="24"/>
      <c r="AL86" s="24"/>
      <c r="AM86" s="24"/>
      <c r="AN86" s="24">
        <v>231.6</v>
      </c>
      <c r="AO86" s="21">
        <v>249</v>
      </c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>
        <v>210.25</v>
      </c>
      <c r="BC86" s="34">
        <v>80.63</v>
      </c>
      <c r="BD86" s="35">
        <v>3</v>
      </c>
    </row>
    <row r="87" spans="1:56" x14ac:dyDescent="0.2">
      <c r="A87" s="3">
        <v>84</v>
      </c>
      <c r="B87" s="4">
        <v>349.95</v>
      </c>
      <c r="C87" s="12"/>
      <c r="D87" s="4">
        <v>123.85</v>
      </c>
      <c r="E87" s="29">
        <v>16.492000000000001</v>
      </c>
      <c r="F87" s="29">
        <v>15.195</v>
      </c>
      <c r="G87" s="29">
        <v>9.6769999999999996</v>
      </c>
      <c r="H87" s="29">
        <v>4.0819999999999999</v>
      </c>
      <c r="I87" s="29">
        <v>1.2190000000000001</v>
      </c>
      <c r="J87" s="29">
        <v>1.4670000000000001</v>
      </c>
      <c r="K87" s="29">
        <v>1.7929999999999999</v>
      </c>
      <c r="L87" s="29">
        <v>1.1859999999999999</v>
      </c>
      <c r="M87" s="29">
        <v>22.870999999999999</v>
      </c>
      <c r="N87" s="29">
        <v>1.56</v>
      </c>
      <c r="O87" s="29">
        <v>0.85799999999999998</v>
      </c>
      <c r="P87" s="16">
        <v>21.7</v>
      </c>
      <c r="Q87" s="16">
        <v>35.299999999999997</v>
      </c>
      <c r="R87" s="16">
        <v>73.400000000000006</v>
      </c>
      <c r="S87" s="16">
        <v>119.6</v>
      </c>
      <c r="T87" s="16">
        <v>4.51</v>
      </c>
      <c r="U87" s="16">
        <v>87.2</v>
      </c>
      <c r="V87" s="16">
        <v>41.58</v>
      </c>
      <c r="W87" s="16">
        <v>122.46</v>
      </c>
      <c r="X87" s="16">
        <v>56.85</v>
      </c>
      <c r="Y87" s="16">
        <v>16.100000000000001</v>
      </c>
      <c r="Z87" s="16">
        <v>22.32</v>
      </c>
      <c r="AA87" s="16">
        <v>35.22</v>
      </c>
      <c r="AB87" s="16">
        <v>61.57</v>
      </c>
      <c r="AC87" s="16">
        <v>7.23</v>
      </c>
      <c r="AD87" s="20">
        <v>285</v>
      </c>
      <c r="AE87" s="21">
        <v>306.39999999999998</v>
      </c>
      <c r="AF87" s="24"/>
      <c r="AG87" s="24"/>
      <c r="AH87" s="24"/>
      <c r="AI87" s="24"/>
      <c r="AJ87" s="24"/>
      <c r="AK87" s="24"/>
      <c r="AL87" s="24"/>
      <c r="AM87" s="24"/>
      <c r="AN87" s="24">
        <v>231.6</v>
      </c>
      <c r="AO87" s="21">
        <v>249</v>
      </c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>
        <v>210.57</v>
      </c>
      <c r="BC87" s="34">
        <v>77.69</v>
      </c>
      <c r="BD87" s="35">
        <v>3</v>
      </c>
    </row>
    <row r="88" spans="1:56" x14ac:dyDescent="0.2">
      <c r="A88" s="3">
        <v>85</v>
      </c>
      <c r="B88" s="4">
        <v>375.94</v>
      </c>
      <c r="C88" s="12"/>
      <c r="D88" s="4">
        <v>133.59</v>
      </c>
      <c r="E88" s="29">
        <v>17.902999999999999</v>
      </c>
      <c r="F88" s="29">
        <v>16.507999999999999</v>
      </c>
      <c r="G88" s="29">
        <v>10.554</v>
      </c>
      <c r="H88" s="29">
        <v>4.468</v>
      </c>
      <c r="I88" s="29">
        <v>1.3360000000000001</v>
      </c>
      <c r="J88" s="29">
        <v>1.607</v>
      </c>
      <c r="K88" s="29">
        <v>1.9710000000000001</v>
      </c>
      <c r="L88" s="29">
        <v>1.304</v>
      </c>
      <c r="M88" s="29">
        <v>25.798999999999999</v>
      </c>
      <c r="N88" s="29">
        <v>1.593</v>
      </c>
      <c r="O88" s="29">
        <v>0.86</v>
      </c>
      <c r="P88" s="16">
        <v>21.7</v>
      </c>
      <c r="Q88" s="16">
        <v>35.299999999999997</v>
      </c>
      <c r="R88" s="16">
        <v>73.400000000000006</v>
      </c>
      <c r="S88" s="16">
        <v>119.6</v>
      </c>
      <c r="T88" s="16">
        <v>4.51</v>
      </c>
      <c r="U88" s="16">
        <v>88.56</v>
      </c>
      <c r="V88" s="16">
        <v>42.47</v>
      </c>
      <c r="W88" s="16">
        <v>124.17</v>
      </c>
      <c r="X88" s="16">
        <v>57.98</v>
      </c>
      <c r="Y88" s="16">
        <v>16.100000000000001</v>
      </c>
      <c r="Z88" s="16">
        <v>22.32</v>
      </c>
      <c r="AA88" s="16">
        <v>35.22</v>
      </c>
      <c r="AB88" s="16">
        <v>61.57</v>
      </c>
      <c r="AC88" s="16">
        <v>7.23</v>
      </c>
      <c r="AD88" s="20">
        <v>285</v>
      </c>
      <c r="AE88" s="21">
        <v>306.39999999999998</v>
      </c>
      <c r="AF88" s="24"/>
      <c r="AG88" s="24"/>
      <c r="AH88" s="24"/>
      <c r="AI88" s="24"/>
      <c r="AJ88" s="24"/>
      <c r="AK88" s="24"/>
      <c r="AL88" s="24"/>
      <c r="AM88" s="24"/>
      <c r="AN88" s="24">
        <v>231.6</v>
      </c>
      <c r="AO88" s="21">
        <v>249</v>
      </c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>
        <v>210.88</v>
      </c>
      <c r="BC88" s="34">
        <v>74.75</v>
      </c>
      <c r="BD88" s="35">
        <v>3</v>
      </c>
    </row>
    <row r="89" spans="1:56" x14ac:dyDescent="0.2">
      <c r="A89" s="3">
        <v>86</v>
      </c>
      <c r="B89" s="4">
        <v>403.88</v>
      </c>
      <c r="C89" s="12"/>
      <c r="D89" s="4">
        <v>144.16999999999999</v>
      </c>
      <c r="E89" s="29">
        <v>19.428999999999998</v>
      </c>
      <c r="F89" s="29">
        <v>17.931999999999999</v>
      </c>
      <c r="G89" s="29">
        <v>11.52</v>
      </c>
      <c r="H89" s="29">
        <v>4.9029999999999996</v>
      </c>
      <c r="I89" s="29">
        <v>1.4690000000000001</v>
      </c>
      <c r="J89" s="29">
        <v>1.758</v>
      </c>
      <c r="K89" s="29">
        <v>2.1680000000000001</v>
      </c>
      <c r="L89" s="29">
        <v>1.4370000000000001</v>
      </c>
      <c r="M89" s="29">
        <v>29.17</v>
      </c>
      <c r="N89" s="29">
        <v>1.625</v>
      </c>
      <c r="O89" s="29">
        <v>0.86199999999999999</v>
      </c>
      <c r="P89" s="16">
        <v>21.7</v>
      </c>
      <c r="Q89" s="16">
        <v>35.299999999999997</v>
      </c>
      <c r="R89" s="16">
        <v>73.400000000000006</v>
      </c>
      <c r="S89" s="16">
        <v>119.6</v>
      </c>
      <c r="T89" s="16">
        <v>4.51</v>
      </c>
      <c r="U89" s="16">
        <v>89.92</v>
      </c>
      <c r="V89" s="16">
        <v>43.36</v>
      </c>
      <c r="W89" s="16">
        <v>125.88</v>
      </c>
      <c r="X89" s="16">
        <v>59.11</v>
      </c>
      <c r="Y89" s="16">
        <v>16.100000000000001</v>
      </c>
      <c r="Z89" s="16">
        <v>22.32</v>
      </c>
      <c r="AA89" s="16">
        <v>35.22</v>
      </c>
      <c r="AB89" s="16">
        <v>61.57</v>
      </c>
      <c r="AC89" s="16">
        <v>7.23</v>
      </c>
      <c r="AD89" s="20">
        <v>285</v>
      </c>
      <c r="AE89" s="21">
        <v>306.39999999999998</v>
      </c>
      <c r="AF89" s="24"/>
      <c r="AG89" s="24"/>
      <c r="AH89" s="24"/>
      <c r="AI89" s="24"/>
      <c r="AJ89" s="24"/>
      <c r="AK89" s="24"/>
      <c r="AL89" s="24"/>
      <c r="AM89" s="24"/>
      <c r="AN89" s="24">
        <v>231.6</v>
      </c>
      <c r="AO89" s="21">
        <v>249</v>
      </c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>
        <v>211.18</v>
      </c>
      <c r="BC89" s="34">
        <v>71.81</v>
      </c>
      <c r="BD89" s="35">
        <v>3</v>
      </c>
    </row>
    <row r="90" spans="1:56" x14ac:dyDescent="0.2">
      <c r="A90" s="3">
        <v>87</v>
      </c>
      <c r="B90" s="4">
        <v>433.89</v>
      </c>
      <c r="C90" s="12"/>
      <c r="D90" s="4">
        <v>155.6</v>
      </c>
      <c r="E90" s="29">
        <v>21.07</v>
      </c>
      <c r="F90" s="29">
        <v>19.468</v>
      </c>
      <c r="G90" s="29">
        <v>12.576000000000001</v>
      </c>
      <c r="H90" s="29">
        <v>5.3869999999999996</v>
      </c>
      <c r="I90" s="29">
        <v>1.619</v>
      </c>
      <c r="J90" s="29">
        <v>1.9219999999999999</v>
      </c>
      <c r="K90" s="29">
        <v>2.3849999999999998</v>
      </c>
      <c r="L90" s="29">
        <v>1.587</v>
      </c>
      <c r="M90" s="29">
        <v>33.036999999999999</v>
      </c>
      <c r="N90" s="29">
        <v>1.657</v>
      </c>
      <c r="O90" s="29">
        <v>0.86299999999999999</v>
      </c>
      <c r="P90" s="16">
        <v>21.7</v>
      </c>
      <c r="Q90" s="16">
        <v>35.299999999999997</v>
      </c>
      <c r="R90" s="16">
        <v>73.400000000000006</v>
      </c>
      <c r="S90" s="16">
        <v>119.6</v>
      </c>
      <c r="T90" s="16">
        <v>4.51</v>
      </c>
      <c r="U90" s="16">
        <v>91.28</v>
      </c>
      <c r="V90" s="16">
        <v>44.25</v>
      </c>
      <c r="W90" s="16">
        <v>127.59</v>
      </c>
      <c r="X90" s="16">
        <v>60.22</v>
      </c>
      <c r="Y90" s="16">
        <v>16.100000000000001</v>
      </c>
      <c r="Z90" s="16">
        <v>22.32</v>
      </c>
      <c r="AA90" s="16">
        <v>35.22</v>
      </c>
      <c r="AB90" s="16">
        <v>61.57</v>
      </c>
      <c r="AC90" s="16">
        <v>7.23</v>
      </c>
      <c r="AD90" s="20">
        <v>285</v>
      </c>
      <c r="AE90" s="21">
        <v>306.39999999999998</v>
      </c>
      <c r="AF90" s="24"/>
      <c r="AG90" s="24"/>
      <c r="AH90" s="24"/>
      <c r="AI90" s="24"/>
      <c r="AJ90" s="24"/>
      <c r="AK90" s="24"/>
      <c r="AL90" s="24"/>
      <c r="AM90" s="24"/>
      <c r="AN90" s="24">
        <v>231.6</v>
      </c>
      <c r="AO90" s="21">
        <v>249</v>
      </c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>
        <v>211.45</v>
      </c>
      <c r="BC90" s="34">
        <v>68.87</v>
      </c>
      <c r="BD90" s="35">
        <v>3</v>
      </c>
    </row>
    <row r="91" spans="1:56" x14ac:dyDescent="0.2">
      <c r="A91" s="3">
        <v>88</v>
      </c>
      <c r="B91" s="4">
        <v>466.07</v>
      </c>
      <c r="C91" s="12"/>
      <c r="D91" s="4">
        <v>167.9</v>
      </c>
      <c r="E91" s="29">
        <v>22.827999999999999</v>
      </c>
      <c r="F91" s="29">
        <v>21.117999999999999</v>
      </c>
      <c r="G91" s="29">
        <v>13.728</v>
      </c>
      <c r="H91" s="29">
        <v>5.9240000000000004</v>
      </c>
      <c r="I91" s="29">
        <v>1.7869999999999999</v>
      </c>
      <c r="J91" s="29">
        <v>2.0990000000000002</v>
      </c>
      <c r="K91" s="29">
        <v>2.6219999999999999</v>
      </c>
      <c r="L91" s="29">
        <v>1.7529999999999999</v>
      </c>
      <c r="M91" s="29">
        <v>37.444000000000003</v>
      </c>
      <c r="N91" s="29">
        <v>1.6890000000000001</v>
      </c>
      <c r="O91" s="29">
        <v>0.86399999999999999</v>
      </c>
      <c r="P91" s="16">
        <v>21.7</v>
      </c>
      <c r="Q91" s="16">
        <v>35.299999999999997</v>
      </c>
      <c r="R91" s="16">
        <v>73.400000000000006</v>
      </c>
      <c r="S91" s="16">
        <v>119.6</v>
      </c>
      <c r="T91" s="16">
        <v>4.51</v>
      </c>
      <c r="U91" s="16">
        <v>92.64</v>
      </c>
      <c r="V91" s="16">
        <v>45.11</v>
      </c>
      <c r="W91" s="16">
        <v>129.29</v>
      </c>
      <c r="X91" s="16">
        <v>60.65</v>
      </c>
      <c r="Y91" s="16">
        <v>16.100000000000001</v>
      </c>
      <c r="Z91" s="16">
        <v>22.32</v>
      </c>
      <c r="AA91" s="16">
        <v>35.22</v>
      </c>
      <c r="AB91" s="16">
        <v>61.57</v>
      </c>
      <c r="AC91" s="16">
        <v>7.23</v>
      </c>
      <c r="AD91" s="20">
        <v>285</v>
      </c>
      <c r="AE91" s="21">
        <v>306.39999999999998</v>
      </c>
      <c r="AF91" s="24"/>
      <c r="AG91" s="24"/>
      <c r="AH91" s="24"/>
      <c r="AI91" s="24"/>
      <c r="AJ91" s="24"/>
      <c r="AK91" s="24"/>
      <c r="AL91" s="24"/>
      <c r="AM91" s="24"/>
      <c r="AN91" s="24">
        <v>231.6</v>
      </c>
      <c r="AO91" s="21">
        <v>249</v>
      </c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>
        <v>211.7</v>
      </c>
      <c r="BC91" s="34">
        <v>65.930000000000007</v>
      </c>
      <c r="BD91" s="35">
        <v>3</v>
      </c>
    </row>
    <row r="92" spans="1:56" x14ac:dyDescent="0.2">
      <c r="A92" s="3">
        <v>89</v>
      </c>
      <c r="B92" s="4">
        <v>500.58</v>
      </c>
      <c r="C92" s="12"/>
      <c r="D92" s="4">
        <v>181.01</v>
      </c>
      <c r="E92" s="29">
        <v>24.687999999999999</v>
      </c>
      <c r="F92" s="29">
        <v>22.870999999999999</v>
      </c>
      <c r="G92" s="29">
        <v>14.977</v>
      </c>
      <c r="H92" s="29">
        <v>6.5179999999999998</v>
      </c>
      <c r="I92" s="29">
        <v>1.9750000000000001</v>
      </c>
      <c r="J92" s="29">
        <v>2.2879999999999998</v>
      </c>
      <c r="K92" s="29">
        <v>2.8820000000000001</v>
      </c>
      <c r="L92" s="29">
        <v>1.9379999999999999</v>
      </c>
      <c r="M92" s="29">
        <v>42.417000000000002</v>
      </c>
      <c r="N92" s="29">
        <v>1.7210000000000001</v>
      </c>
      <c r="O92" s="29">
        <v>0.86399999999999999</v>
      </c>
      <c r="P92" s="16">
        <v>21.7</v>
      </c>
      <c r="Q92" s="16">
        <v>35.299999999999997</v>
      </c>
      <c r="R92" s="16">
        <v>73.400000000000006</v>
      </c>
      <c r="S92" s="16">
        <v>119.6</v>
      </c>
      <c r="T92" s="16">
        <v>4.51</v>
      </c>
      <c r="U92" s="16">
        <v>93.47</v>
      </c>
      <c r="V92" s="16">
        <v>45.18</v>
      </c>
      <c r="W92" s="16">
        <v>130.29</v>
      </c>
      <c r="X92" s="16">
        <v>60.65</v>
      </c>
      <c r="Y92" s="16">
        <v>16.100000000000001</v>
      </c>
      <c r="Z92" s="16">
        <v>22.32</v>
      </c>
      <c r="AA92" s="16">
        <v>35.22</v>
      </c>
      <c r="AB92" s="16">
        <v>61.57</v>
      </c>
      <c r="AC92" s="16">
        <v>7.23</v>
      </c>
      <c r="AD92" s="20">
        <v>285</v>
      </c>
      <c r="AE92" s="21">
        <v>306.39999999999998</v>
      </c>
      <c r="AF92" s="24"/>
      <c r="AG92" s="24"/>
      <c r="AH92" s="24"/>
      <c r="AI92" s="24"/>
      <c r="AJ92" s="24"/>
      <c r="AK92" s="24"/>
      <c r="AL92" s="24"/>
      <c r="AM92" s="24"/>
      <c r="AN92" s="24">
        <v>231.6</v>
      </c>
      <c r="AO92" s="21">
        <v>249</v>
      </c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>
        <v>211.7</v>
      </c>
      <c r="BC92" s="34">
        <v>63.21</v>
      </c>
      <c r="BD92" s="35">
        <v>3</v>
      </c>
    </row>
    <row r="93" spans="1:56" x14ac:dyDescent="0.2">
      <c r="A93" s="3">
        <v>90</v>
      </c>
      <c r="B93" s="4">
        <v>537.52</v>
      </c>
      <c r="C93" s="12"/>
      <c r="D93" s="4">
        <v>194.88</v>
      </c>
      <c r="E93" s="29">
        <v>26.613</v>
      </c>
      <c r="F93" s="29">
        <v>24.695</v>
      </c>
      <c r="G93" s="29">
        <v>16.306000000000001</v>
      </c>
      <c r="H93" s="29">
        <v>7.1619999999999999</v>
      </c>
      <c r="I93" s="29">
        <v>2.1789999999999998</v>
      </c>
      <c r="J93" s="29">
        <v>2.4830000000000001</v>
      </c>
      <c r="K93" s="29">
        <v>3.1589999999999998</v>
      </c>
      <c r="L93" s="29">
        <v>2.137</v>
      </c>
      <c r="M93" s="29">
        <v>47.97</v>
      </c>
      <c r="N93" s="29">
        <v>1.7529999999999999</v>
      </c>
      <c r="O93" s="29">
        <v>0.86399999999999999</v>
      </c>
      <c r="P93" s="16">
        <v>21.7</v>
      </c>
      <c r="Q93" s="16">
        <v>35.299999999999997</v>
      </c>
      <c r="R93" s="16">
        <v>73.400000000000006</v>
      </c>
      <c r="S93" s="16">
        <v>119.6</v>
      </c>
      <c r="T93" s="16">
        <v>4.51</v>
      </c>
      <c r="U93" s="16">
        <v>94.31</v>
      </c>
      <c r="V93" s="16">
        <v>45.18</v>
      </c>
      <c r="W93" s="16">
        <v>131.28</v>
      </c>
      <c r="X93" s="16">
        <v>60.65</v>
      </c>
      <c r="Y93" s="16">
        <v>16.100000000000001</v>
      </c>
      <c r="Z93" s="16">
        <v>22.32</v>
      </c>
      <c r="AA93" s="16">
        <v>35.22</v>
      </c>
      <c r="AB93" s="16">
        <v>61.57</v>
      </c>
      <c r="AC93" s="16">
        <v>7.23</v>
      </c>
      <c r="AD93" s="20">
        <v>285</v>
      </c>
      <c r="AE93" s="21">
        <v>306.39999999999998</v>
      </c>
      <c r="AF93" s="24"/>
      <c r="AG93" s="24"/>
      <c r="AH93" s="24"/>
      <c r="AI93" s="24"/>
      <c r="AJ93" s="24"/>
      <c r="AK93" s="24"/>
      <c r="AL93" s="24"/>
      <c r="AM93" s="24"/>
      <c r="AN93" s="24">
        <v>231.6</v>
      </c>
      <c r="AO93" s="21">
        <v>249</v>
      </c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>
        <v>211.7</v>
      </c>
      <c r="BC93" s="34">
        <v>60.5</v>
      </c>
      <c r="BD93" s="35">
        <v>3</v>
      </c>
    </row>
    <row r="94" spans="1:56" x14ac:dyDescent="0.2">
      <c r="A94" s="3">
        <v>91</v>
      </c>
      <c r="B94" s="4">
        <v>577.07000000000005</v>
      </c>
      <c r="C94" s="12"/>
      <c r="D94" s="4">
        <v>209.41</v>
      </c>
      <c r="E94" s="29">
        <v>28.635999999999999</v>
      </c>
      <c r="F94" s="29">
        <v>26.619</v>
      </c>
      <c r="G94" s="29">
        <v>17.734999999999999</v>
      </c>
      <c r="H94" s="29">
        <v>7.867</v>
      </c>
      <c r="I94" s="29">
        <v>2.4039999999999999</v>
      </c>
      <c r="J94" s="29">
        <v>2.6859999999999999</v>
      </c>
      <c r="K94" s="29">
        <v>3.4569999999999999</v>
      </c>
      <c r="L94" s="29">
        <v>2.355</v>
      </c>
      <c r="M94" s="29">
        <v>54.09</v>
      </c>
      <c r="N94" s="29">
        <v>1.7849999999999999</v>
      </c>
      <c r="O94" s="29">
        <v>0.86399999999999999</v>
      </c>
      <c r="P94" s="16">
        <v>21.7</v>
      </c>
      <c r="Q94" s="16">
        <v>35.299999999999997</v>
      </c>
      <c r="R94" s="16">
        <v>73.400000000000006</v>
      </c>
      <c r="S94" s="16">
        <v>119.6</v>
      </c>
      <c r="T94" s="16">
        <v>4.51</v>
      </c>
      <c r="U94" s="16">
        <v>95.14</v>
      </c>
      <c r="V94" s="16">
        <v>45.18</v>
      </c>
      <c r="W94" s="16">
        <v>132.27000000000001</v>
      </c>
      <c r="X94" s="16">
        <v>60.65</v>
      </c>
      <c r="Y94" s="16">
        <v>16.100000000000001</v>
      </c>
      <c r="Z94" s="16">
        <v>22.32</v>
      </c>
      <c r="AA94" s="16">
        <v>35.22</v>
      </c>
      <c r="AB94" s="16">
        <v>61.57</v>
      </c>
      <c r="AC94" s="16">
        <v>7.23</v>
      </c>
      <c r="AD94" s="20">
        <v>285</v>
      </c>
      <c r="AE94" s="21">
        <v>306.39999999999998</v>
      </c>
      <c r="AF94" s="24"/>
      <c r="AG94" s="24"/>
      <c r="AH94" s="24"/>
      <c r="AI94" s="24"/>
      <c r="AJ94" s="24"/>
      <c r="AK94" s="24"/>
      <c r="AL94" s="24"/>
      <c r="AM94" s="24"/>
      <c r="AN94" s="24">
        <v>231.6</v>
      </c>
      <c r="AO94" s="21">
        <v>249</v>
      </c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>
        <v>211.7</v>
      </c>
      <c r="BC94" s="34">
        <v>57.79</v>
      </c>
      <c r="BD94" s="35">
        <v>3</v>
      </c>
    </row>
    <row r="95" spans="1:56" x14ac:dyDescent="0.2">
      <c r="A95" s="3">
        <v>92</v>
      </c>
      <c r="B95" s="4">
        <v>619.32000000000005</v>
      </c>
      <c r="C95" s="12"/>
      <c r="D95" s="4">
        <v>224.46</v>
      </c>
      <c r="E95" s="29">
        <v>30.768000000000001</v>
      </c>
      <c r="F95" s="29">
        <v>28.658000000000001</v>
      </c>
      <c r="G95" s="29">
        <v>19.283000000000001</v>
      </c>
      <c r="H95" s="29">
        <v>8.6470000000000002</v>
      </c>
      <c r="I95" s="29">
        <v>2.6560000000000001</v>
      </c>
      <c r="J95" s="29">
        <v>2.8929999999999998</v>
      </c>
      <c r="K95" s="29">
        <v>3.7730000000000001</v>
      </c>
      <c r="L95" s="29">
        <v>2.5920000000000001</v>
      </c>
      <c r="M95" s="29">
        <v>60.881999999999998</v>
      </c>
      <c r="N95" s="29">
        <v>1.8169999999999999</v>
      </c>
      <c r="O95" s="29">
        <v>0.86399999999999999</v>
      </c>
      <c r="P95" s="16">
        <v>21.7</v>
      </c>
      <c r="Q95" s="16">
        <v>35.299999999999997</v>
      </c>
      <c r="R95" s="16">
        <v>73.400000000000006</v>
      </c>
      <c r="S95" s="16">
        <v>119.6</v>
      </c>
      <c r="T95" s="16">
        <v>4.51</v>
      </c>
      <c r="U95" s="16">
        <v>95.97</v>
      </c>
      <c r="V95" s="16">
        <v>45.18</v>
      </c>
      <c r="W95" s="16">
        <v>133.26</v>
      </c>
      <c r="X95" s="16">
        <v>60.65</v>
      </c>
      <c r="Y95" s="16">
        <v>16.100000000000001</v>
      </c>
      <c r="Z95" s="16">
        <v>22.32</v>
      </c>
      <c r="AA95" s="16">
        <v>35.22</v>
      </c>
      <c r="AB95" s="16">
        <v>61.57</v>
      </c>
      <c r="AC95" s="16">
        <v>7.23</v>
      </c>
      <c r="AD95" s="20">
        <v>285</v>
      </c>
      <c r="AE95" s="21">
        <v>306.39999999999998</v>
      </c>
      <c r="AF95" s="24"/>
      <c r="AG95" s="24"/>
      <c r="AH95" s="24"/>
      <c r="AI95" s="24"/>
      <c r="AJ95" s="24"/>
      <c r="AK95" s="24"/>
      <c r="AL95" s="24"/>
      <c r="AM95" s="24"/>
      <c r="AN95" s="24">
        <v>231.6</v>
      </c>
      <c r="AO95" s="21">
        <v>249</v>
      </c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>
        <v>211.7</v>
      </c>
      <c r="BC95" s="34">
        <v>55.07</v>
      </c>
      <c r="BD95" s="35">
        <v>3</v>
      </c>
    </row>
    <row r="96" spans="1:56" x14ac:dyDescent="0.2">
      <c r="A96" s="3">
        <v>93</v>
      </c>
      <c r="B96" s="4">
        <v>664.36</v>
      </c>
      <c r="C96" s="12"/>
      <c r="D96" s="4">
        <v>239.92</v>
      </c>
      <c r="E96" s="29">
        <v>33.003</v>
      </c>
      <c r="F96" s="29">
        <v>30.806000000000001</v>
      </c>
      <c r="G96" s="29">
        <v>20.951000000000001</v>
      </c>
      <c r="H96" s="29">
        <v>9.5090000000000003</v>
      </c>
      <c r="I96" s="29">
        <v>2.9390000000000001</v>
      </c>
      <c r="J96" s="29">
        <v>3.0990000000000002</v>
      </c>
      <c r="K96" s="29">
        <v>4.0999999999999996</v>
      </c>
      <c r="L96" s="29">
        <v>2.8479999999999999</v>
      </c>
      <c r="M96" s="29">
        <v>68.441999999999993</v>
      </c>
      <c r="N96" s="29">
        <v>1.849</v>
      </c>
      <c r="O96" s="29">
        <v>0.86399999999999999</v>
      </c>
      <c r="P96" s="16">
        <v>21.7</v>
      </c>
      <c r="Q96" s="16">
        <v>35.299999999999997</v>
      </c>
      <c r="R96" s="16">
        <v>73.400000000000006</v>
      </c>
      <c r="S96" s="16">
        <v>119.6</v>
      </c>
      <c r="T96" s="16">
        <v>4.51</v>
      </c>
      <c r="U96" s="16">
        <v>96.81</v>
      </c>
      <c r="V96" s="16">
        <v>45.18</v>
      </c>
      <c r="W96" s="16">
        <v>134.25</v>
      </c>
      <c r="X96" s="16">
        <v>60.65</v>
      </c>
      <c r="Y96" s="16">
        <v>16.100000000000001</v>
      </c>
      <c r="Z96" s="16">
        <v>22.32</v>
      </c>
      <c r="AA96" s="16">
        <v>35.22</v>
      </c>
      <c r="AB96" s="16">
        <v>61.57</v>
      </c>
      <c r="AC96" s="16">
        <v>7.23</v>
      </c>
      <c r="AD96" s="20">
        <v>285</v>
      </c>
      <c r="AE96" s="21">
        <v>306.39999999999998</v>
      </c>
      <c r="AF96" s="24"/>
      <c r="AG96" s="24"/>
      <c r="AH96" s="24"/>
      <c r="AI96" s="24"/>
      <c r="AJ96" s="24"/>
      <c r="AK96" s="24"/>
      <c r="AL96" s="24"/>
      <c r="AM96" s="24"/>
      <c r="AN96" s="24">
        <v>231.6</v>
      </c>
      <c r="AO96" s="21">
        <v>249</v>
      </c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>
        <v>211.7</v>
      </c>
      <c r="BC96" s="34">
        <v>52.36</v>
      </c>
      <c r="BD96" s="35">
        <v>3</v>
      </c>
    </row>
    <row r="97" spans="1:56" x14ac:dyDescent="0.2">
      <c r="A97" s="3">
        <v>94</v>
      </c>
      <c r="B97" s="4">
        <v>712.21</v>
      </c>
      <c r="C97" s="12"/>
      <c r="D97" s="4">
        <v>255.6</v>
      </c>
      <c r="E97" s="29">
        <v>35.381</v>
      </c>
      <c r="F97" s="29">
        <v>33.104999999999997</v>
      </c>
      <c r="G97" s="29">
        <v>22.782</v>
      </c>
      <c r="H97" s="29">
        <v>10.473000000000001</v>
      </c>
      <c r="I97" s="29">
        <v>3.2570000000000001</v>
      </c>
      <c r="J97" s="29">
        <v>3.1520000000000001</v>
      </c>
      <c r="K97" s="29">
        <v>4.4409999999999998</v>
      </c>
      <c r="L97" s="29">
        <v>3.1219999999999999</v>
      </c>
      <c r="M97" s="29">
        <v>76.879000000000005</v>
      </c>
      <c r="N97" s="29">
        <v>1.8819999999999999</v>
      </c>
      <c r="O97" s="29">
        <v>0.86399999999999999</v>
      </c>
      <c r="P97" s="16">
        <v>21.7</v>
      </c>
      <c r="Q97" s="16">
        <v>35.299999999999997</v>
      </c>
      <c r="R97" s="16">
        <v>73.400000000000006</v>
      </c>
      <c r="S97" s="16">
        <v>119.6</v>
      </c>
      <c r="T97" s="16">
        <v>4.51</v>
      </c>
      <c r="U97" s="16">
        <v>97.49</v>
      </c>
      <c r="V97" s="16">
        <v>45.18</v>
      </c>
      <c r="W97" s="16">
        <v>135.04</v>
      </c>
      <c r="X97" s="16">
        <v>60.65</v>
      </c>
      <c r="Y97" s="16">
        <v>16.100000000000001</v>
      </c>
      <c r="Z97" s="16">
        <v>22.32</v>
      </c>
      <c r="AA97" s="16">
        <v>35.22</v>
      </c>
      <c r="AB97" s="16">
        <v>61.57</v>
      </c>
      <c r="AC97" s="16">
        <v>7.23</v>
      </c>
      <c r="AD97" s="20">
        <v>285</v>
      </c>
      <c r="AE97" s="21">
        <v>306.39999999999998</v>
      </c>
      <c r="AF97" s="24"/>
      <c r="AG97" s="24"/>
      <c r="AH97" s="24"/>
      <c r="AI97" s="24"/>
      <c r="AJ97" s="24"/>
      <c r="AK97" s="24"/>
      <c r="AL97" s="24"/>
      <c r="AM97" s="24"/>
      <c r="AN97" s="24">
        <v>231.6</v>
      </c>
      <c r="AO97" s="21">
        <v>249</v>
      </c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>
        <v>211.7</v>
      </c>
      <c r="BC97" s="34">
        <v>49.99</v>
      </c>
      <c r="BD97" s="35">
        <v>3</v>
      </c>
    </row>
    <row r="98" spans="1:56" x14ac:dyDescent="0.2">
      <c r="A98" s="3">
        <v>95</v>
      </c>
      <c r="B98" s="4">
        <v>762.64</v>
      </c>
      <c r="C98" s="12"/>
      <c r="D98" s="4">
        <v>271.32</v>
      </c>
      <c r="E98" s="29">
        <v>37.898000000000003</v>
      </c>
      <c r="F98" s="29">
        <v>35.552</v>
      </c>
      <c r="G98" s="29">
        <v>24.779</v>
      </c>
      <c r="H98" s="29">
        <v>11.551</v>
      </c>
      <c r="I98" s="29">
        <v>3.6179999999999999</v>
      </c>
      <c r="J98" s="29">
        <v>3.1520000000000001</v>
      </c>
      <c r="K98" s="29">
        <v>4.8049999999999997</v>
      </c>
      <c r="L98" s="29">
        <v>3.4249999999999998</v>
      </c>
      <c r="M98" s="29">
        <v>84.105999999999995</v>
      </c>
      <c r="N98" s="29">
        <v>1.9139999999999999</v>
      </c>
      <c r="O98" s="29">
        <v>0.86399999999999999</v>
      </c>
      <c r="P98" s="16">
        <v>21.7</v>
      </c>
      <c r="Q98" s="16">
        <v>35.299999999999997</v>
      </c>
      <c r="R98" s="16">
        <v>73.400000000000006</v>
      </c>
      <c r="S98" s="16">
        <v>119.6</v>
      </c>
      <c r="T98" s="16">
        <v>4.51</v>
      </c>
      <c r="U98" s="16">
        <v>98.17</v>
      </c>
      <c r="V98" s="16">
        <v>45.18</v>
      </c>
      <c r="W98" s="16">
        <v>135.82</v>
      </c>
      <c r="X98" s="16">
        <v>60.65</v>
      </c>
      <c r="Y98" s="16">
        <v>16.100000000000001</v>
      </c>
      <c r="Z98" s="16">
        <v>22.32</v>
      </c>
      <c r="AA98" s="16">
        <v>35.22</v>
      </c>
      <c r="AB98" s="16">
        <v>61.57</v>
      </c>
      <c r="AC98" s="16">
        <v>7.23</v>
      </c>
      <c r="AD98" s="20">
        <v>285</v>
      </c>
      <c r="AE98" s="21">
        <v>306.39999999999998</v>
      </c>
      <c r="AF98" s="24"/>
      <c r="AG98" s="24"/>
      <c r="AH98" s="24"/>
      <c r="AI98" s="24"/>
      <c r="AJ98" s="24"/>
      <c r="AK98" s="24"/>
      <c r="AL98" s="24"/>
      <c r="AM98" s="24"/>
      <c r="AN98" s="24">
        <v>231.6</v>
      </c>
      <c r="AO98" s="21">
        <v>249</v>
      </c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>
        <v>211.7</v>
      </c>
      <c r="BC98" s="34">
        <v>47.63</v>
      </c>
      <c r="BD98" s="35">
        <v>3</v>
      </c>
    </row>
    <row r="99" spans="1:56" x14ac:dyDescent="0.2">
      <c r="A99" s="3">
        <v>96</v>
      </c>
      <c r="B99" s="4">
        <v>815.12</v>
      </c>
      <c r="C99" s="12"/>
      <c r="D99" s="4">
        <v>286.85000000000002</v>
      </c>
      <c r="E99" s="29">
        <v>40.542999999999999</v>
      </c>
      <c r="F99" s="29">
        <v>38.136000000000003</v>
      </c>
      <c r="G99" s="29">
        <v>26.927</v>
      </c>
      <c r="H99" s="29">
        <v>12.739000000000001</v>
      </c>
      <c r="I99" s="29">
        <v>4.0229999999999997</v>
      </c>
      <c r="J99" s="29">
        <v>3.1520000000000001</v>
      </c>
      <c r="K99" s="29">
        <v>5.1870000000000003</v>
      </c>
      <c r="L99" s="29">
        <v>3.7469999999999999</v>
      </c>
      <c r="M99" s="29">
        <v>84.105999999999995</v>
      </c>
      <c r="N99" s="29">
        <v>1.9470000000000001</v>
      </c>
      <c r="O99" s="29">
        <v>0.86399999999999999</v>
      </c>
      <c r="P99" s="16">
        <v>21.7</v>
      </c>
      <c r="Q99" s="16">
        <v>35.299999999999997</v>
      </c>
      <c r="R99" s="16">
        <v>73.400000000000006</v>
      </c>
      <c r="S99" s="16">
        <v>119.6</v>
      </c>
      <c r="T99" s="16">
        <v>4.51</v>
      </c>
      <c r="U99" s="16">
        <v>98.86</v>
      </c>
      <c r="V99" s="16">
        <v>45.18</v>
      </c>
      <c r="W99" s="16">
        <v>136.6</v>
      </c>
      <c r="X99" s="16">
        <v>60.65</v>
      </c>
      <c r="Y99" s="16">
        <v>16.100000000000001</v>
      </c>
      <c r="Z99" s="16">
        <v>22.32</v>
      </c>
      <c r="AA99" s="16">
        <v>35.22</v>
      </c>
      <c r="AB99" s="16">
        <v>61.57</v>
      </c>
      <c r="AC99" s="16">
        <v>7.23</v>
      </c>
      <c r="AD99" s="20">
        <v>285</v>
      </c>
      <c r="AE99" s="21">
        <v>306.39999999999998</v>
      </c>
      <c r="AF99" s="24"/>
      <c r="AG99" s="24"/>
      <c r="AH99" s="24"/>
      <c r="AI99" s="24"/>
      <c r="AJ99" s="24"/>
      <c r="AK99" s="24"/>
      <c r="AL99" s="24"/>
      <c r="AM99" s="24"/>
      <c r="AN99" s="24">
        <v>231.6</v>
      </c>
      <c r="AO99" s="21">
        <v>249</v>
      </c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>
        <v>211.7</v>
      </c>
      <c r="BC99" s="34">
        <v>45.26</v>
      </c>
      <c r="BD99" s="35">
        <v>3</v>
      </c>
    </row>
    <row r="100" spans="1:56" x14ac:dyDescent="0.2">
      <c r="A100" s="3">
        <v>97</v>
      </c>
      <c r="B100" s="4">
        <v>868.61</v>
      </c>
      <c r="C100" s="12"/>
      <c r="D100" s="4">
        <v>301.85000000000002</v>
      </c>
      <c r="E100" s="29">
        <v>42.499000000000002</v>
      </c>
      <c r="F100" s="29">
        <v>40.814</v>
      </c>
      <c r="G100" s="29">
        <v>29.225000000000001</v>
      </c>
      <c r="H100" s="29">
        <v>14.074</v>
      </c>
      <c r="I100" s="29">
        <v>4.4980000000000002</v>
      </c>
      <c r="J100" s="29">
        <v>3.1520000000000001</v>
      </c>
      <c r="K100" s="29">
        <v>5.5449999999999999</v>
      </c>
      <c r="L100" s="29">
        <v>4.077</v>
      </c>
      <c r="M100" s="29">
        <v>84.105999999999995</v>
      </c>
      <c r="N100" s="29">
        <v>1.9790000000000001</v>
      </c>
      <c r="O100" s="29">
        <v>0.86399999999999999</v>
      </c>
      <c r="P100" s="16">
        <v>21.7</v>
      </c>
      <c r="Q100" s="16">
        <v>35.299999999999997</v>
      </c>
      <c r="R100" s="16">
        <v>73.400000000000006</v>
      </c>
      <c r="S100" s="16">
        <v>119.6</v>
      </c>
      <c r="T100" s="16">
        <v>4.51</v>
      </c>
      <c r="U100" s="16">
        <v>99.54</v>
      </c>
      <c r="V100" s="16">
        <v>45.18</v>
      </c>
      <c r="W100" s="16">
        <v>137.38999999999999</v>
      </c>
      <c r="X100" s="16">
        <v>60.65</v>
      </c>
      <c r="Y100" s="16">
        <v>16.100000000000001</v>
      </c>
      <c r="Z100" s="16">
        <v>22.32</v>
      </c>
      <c r="AA100" s="16">
        <v>35.22</v>
      </c>
      <c r="AB100" s="16">
        <v>61.57</v>
      </c>
      <c r="AC100" s="16">
        <v>7.23</v>
      </c>
      <c r="AD100" s="20">
        <v>285</v>
      </c>
      <c r="AE100" s="21">
        <v>306.39999999999998</v>
      </c>
      <c r="AF100" s="24"/>
      <c r="AG100" s="24"/>
      <c r="AH100" s="24"/>
      <c r="AI100" s="24"/>
      <c r="AJ100" s="24"/>
      <c r="AK100" s="24"/>
      <c r="AL100" s="24"/>
      <c r="AM100" s="24"/>
      <c r="AN100" s="24">
        <v>231.6</v>
      </c>
      <c r="AO100" s="21">
        <v>249</v>
      </c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>
        <v>211.7</v>
      </c>
      <c r="BC100" s="34">
        <v>42.89</v>
      </c>
      <c r="BD100" s="35">
        <v>3</v>
      </c>
    </row>
    <row r="101" spans="1:56" x14ac:dyDescent="0.2">
      <c r="A101" s="3">
        <v>98</v>
      </c>
      <c r="B101" s="4">
        <v>922.03</v>
      </c>
      <c r="C101" s="12"/>
      <c r="D101" s="4">
        <v>316.14</v>
      </c>
      <c r="E101" s="29">
        <v>42.499000000000002</v>
      </c>
      <c r="F101" s="29">
        <v>40.948</v>
      </c>
      <c r="G101" s="29">
        <v>31.753</v>
      </c>
      <c r="H101" s="29">
        <v>15.573</v>
      </c>
      <c r="I101" s="29">
        <v>5.0380000000000003</v>
      </c>
      <c r="J101" s="29">
        <v>3.1520000000000001</v>
      </c>
      <c r="K101" s="29">
        <v>5.5579999999999998</v>
      </c>
      <c r="L101" s="29">
        <v>4.4409999999999998</v>
      </c>
      <c r="M101" s="29">
        <v>84.105999999999995</v>
      </c>
      <c r="N101" s="29">
        <v>2.012</v>
      </c>
      <c r="O101" s="29">
        <v>0.86399999999999999</v>
      </c>
      <c r="P101" s="16">
        <v>21.7</v>
      </c>
      <c r="Q101" s="16">
        <v>35.299999999999997</v>
      </c>
      <c r="R101" s="16">
        <v>73.400000000000006</v>
      </c>
      <c r="S101" s="16">
        <v>119.6</v>
      </c>
      <c r="T101" s="16">
        <v>4.51</v>
      </c>
      <c r="U101" s="16">
        <v>100.22</v>
      </c>
      <c r="V101" s="16">
        <v>45.18</v>
      </c>
      <c r="W101" s="16">
        <v>138.16999999999999</v>
      </c>
      <c r="X101" s="16">
        <v>60.65</v>
      </c>
      <c r="Y101" s="16">
        <v>16.100000000000001</v>
      </c>
      <c r="Z101" s="16">
        <v>22.32</v>
      </c>
      <c r="AA101" s="16">
        <v>35.22</v>
      </c>
      <c r="AB101" s="16">
        <v>61.57</v>
      </c>
      <c r="AC101" s="16">
        <v>7.23</v>
      </c>
      <c r="AD101" s="20">
        <v>285</v>
      </c>
      <c r="AE101" s="21">
        <v>306.39999999999998</v>
      </c>
      <c r="AF101" s="24"/>
      <c r="AG101" s="24"/>
      <c r="AH101" s="24"/>
      <c r="AI101" s="24"/>
      <c r="AJ101" s="24"/>
      <c r="AK101" s="24"/>
      <c r="AL101" s="24"/>
      <c r="AM101" s="24"/>
      <c r="AN101" s="24">
        <v>231.6</v>
      </c>
      <c r="AO101" s="21">
        <v>249</v>
      </c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>
        <v>211.7</v>
      </c>
      <c r="BC101" s="34">
        <v>40.53</v>
      </c>
      <c r="BD101" s="35">
        <v>3</v>
      </c>
    </row>
    <row r="102" spans="1:56" x14ac:dyDescent="0.2">
      <c r="A102" s="3">
        <v>99</v>
      </c>
      <c r="B102" s="4">
        <v>974.03</v>
      </c>
      <c r="C102" s="12"/>
      <c r="D102" s="4">
        <v>329.59</v>
      </c>
      <c r="E102" s="29">
        <v>42.499000000000002</v>
      </c>
      <c r="F102" s="29">
        <v>40.948</v>
      </c>
      <c r="G102" s="29">
        <v>32.389000000000003</v>
      </c>
      <c r="H102" s="29">
        <v>17.231999999999999</v>
      </c>
      <c r="I102" s="29">
        <v>5.633</v>
      </c>
      <c r="J102" s="29">
        <v>3.1520000000000001</v>
      </c>
      <c r="K102" s="29">
        <v>5.5579999999999998</v>
      </c>
      <c r="L102" s="29">
        <v>4.5149999999999997</v>
      </c>
      <c r="M102" s="29">
        <v>84.105999999999995</v>
      </c>
      <c r="N102" s="29">
        <v>2.0449999999999999</v>
      </c>
      <c r="O102" s="29">
        <v>0.86399999999999999</v>
      </c>
      <c r="P102" s="16">
        <v>21.7</v>
      </c>
      <c r="Q102" s="16">
        <v>35.299999999999997</v>
      </c>
      <c r="R102" s="16">
        <v>73.400000000000006</v>
      </c>
      <c r="S102" s="16">
        <v>119.6</v>
      </c>
      <c r="T102" s="16">
        <v>4.51</v>
      </c>
      <c r="U102" s="16">
        <v>100.22</v>
      </c>
      <c r="V102" s="16">
        <v>45.18</v>
      </c>
      <c r="W102" s="16">
        <v>138.16999999999999</v>
      </c>
      <c r="X102" s="16">
        <v>60.65</v>
      </c>
      <c r="Y102" s="16">
        <v>16.100000000000001</v>
      </c>
      <c r="Z102" s="16">
        <v>22.32</v>
      </c>
      <c r="AA102" s="16">
        <v>35.22</v>
      </c>
      <c r="AB102" s="16">
        <v>61.57</v>
      </c>
      <c r="AC102" s="16">
        <v>7.23</v>
      </c>
      <c r="AD102" s="20">
        <v>285</v>
      </c>
      <c r="AE102" s="21">
        <v>306.39999999999998</v>
      </c>
      <c r="AF102" s="24"/>
      <c r="AG102" s="24"/>
      <c r="AH102" s="24"/>
      <c r="AI102" s="24"/>
      <c r="AJ102" s="24"/>
      <c r="AK102" s="24"/>
      <c r="AL102" s="24"/>
      <c r="AM102" s="24"/>
      <c r="AN102" s="24">
        <v>231.6</v>
      </c>
      <c r="AO102" s="21">
        <v>249</v>
      </c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>
        <v>211.7</v>
      </c>
      <c r="BC102" s="34">
        <v>38.159999999999997</v>
      </c>
      <c r="BD102" s="35">
        <v>3</v>
      </c>
    </row>
    <row r="103" spans="1:56" x14ac:dyDescent="0.2">
      <c r="A103" s="3">
        <v>100</v>
      </c>
      <c r="B103" s="4">
        <v>1022.47</v>
      </c>
      <c r="C103" s="12"/>
      <c r="D103" s="4">
        <v>342.08</v>
      </c>
      <c r="E103" s="29">
        <v>42.499000000000002</v>
      </c>
      <c r="F103" s="29">
        <v>40.948</v>
      </c>
      <c r="G103" s="29">
        <v>32.389000000000003</v>
      </c>
      <c r="H103" s="29">
        <v>17.414999999999999</v>
      </c>
      <c r="I103" s="29">
        <v>5.9370000000000003</v>
      </c>
      <c r="J103" s="29">
        <v>3.1520000000000001</v>
      </c>
      <c r="K103" s="29">
        <v>5.5579999999999998</v>
      </c>
      <c r="L103" s="29">
        <v>4.5149999999999997</v>
      </c>
      <c r="M103" s="29">
        <v>84.105999999999995</v>
      </c>
      <c r="N103" s="29">
        <v>2.0779999999999998</v>
      </c>
      <c r="O103" s="29">
        <v>0.86399999999999999</v>
      </c>
      <c r="P103" s="16">
        <v>21.7</v>
      </c>
      <c r="Q103" s="16">
        <v>35.299999999999997</v>
      </c>
      <c r="R103" s="16">
        <v>73.400000000000006</v>
      </c>
      <c r="S103" s="16">
        <v>119.6</v>
      </c>
      <c r="T103" s="16">
        <v>4.51</v>
      </c>
      <c r="U103" s="16">
        <v>100.22</v>
      </c>
      <c r="V103" s="16">
        <v>45.18</v>
      </c>
      <c r="W103" s="16">
        <v>138.16999999999999</v>
      </c>
      <c r="X103" s="16">
        <v>60.65</v>
      </c>
      <c r="Y103" s="16">
        <v>16.100000000000001</v>
      </c>
      <c r="Z103" s="16">
        <v>22.32</v>
      </c>
      <c r="AA103" s="16">
        <v>35.22</v>
      </c>
      <c r="AB103" s="16">
        <v>61.57</v>
      </c>
      <c r="AC103" s="16">
        <v>7.23</v>
      </c>
      <c r="AD103" s="20">
        <v>285</v>
      </c>
      <c r="AE103" s="21">
        <v>306.39999999999998</v>
      </c>
      <c r="AF103" s="24"/>
      <c r="AG103" s="24"/>
      <c r="AH103" s="24"/>
      <c r="AI103" s="24"/>
      <c r="AJ103" s="24"/>
      <c r="AK103" s="24"/>
      <c r="AL103" s="24"/>
      <c r="AM103" s="24"/>
      <c r="AN103" s="24">
        <v>231.6</v>
      </c>
      <c r="AO103" s="21">
        <v>249</v>
      </c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>
        <v>211.7</v>
      </c>
      <c r="BC103" s="34">
        <v>35.799999999999997</v>
      </c>
      <c r="BD103" s="35">
        <v>3</v>
      </c>
    </row>
    <row r="104" spans="1:56" x14ac:dyDescent="0.2">
      <c r="A104" s="3">
        <v>101</v>
      </c>
      <c r="B104" s="4">
        <v>1064.27</v>
      </c>
      <c r="C104" s="12"/>
      <c r="D104" s="4">
        <v>353.51</v>
      </c>
      <c r="E104" s="29">
        <v>42.499000000000002</v>
      </c>
      <c r="F104" s="29">
        <v>40.948</v>
      </c>
      <c r="G104" s="29">
        <v>32.389000000000003</v>
      </c>
      <c r="H104" s="29">
        <v>17.414999999999999</v>
      </c>
      <c r="I104" s="29">
        <v>5.9370000000000003</v>
      </c>
      <c r="J104" s="29">
        <v>3.1520000000000001</v>
      </c>
      <c r="K104" s="29">
        <v>5.5579999999999998</v>
      </c>
      <c r="L104" s="29">
        <v>4.5149999999999997</v>
      </c>
      <c r="M104" s="29">
        <v>84.105999999999995</v>
      </c>
      <c r="N104" s="29">
        <v>2.11</v>
      </c>
      <c r="O104" s="29">
        <v>0.86399999999999999</v>
      </c>
      <c r="P104" s="16">
        <v>21.7</v>
      </c>
      <c r="Q104" s="16">
        <v>35.299999999999997</v>
      </c>
      <c r="R104" s="16">
        <v>73.400000000000006</v>
      </c>
      <c r="S104" s="16">
        <v>119.6</v>
      </c>
      <c r="T104" s="16">
        <v>4.51</v>
      </c>
      <c r="U104" s="16">
        <v>100.22</v>
      </c>
      <c r="V104" s="16">
        <v>45.18</v>
      </c>
      <c r="W104" s="16">
        <v>138.16999999999999</v>
      </c>
      <c r="X104" s="16">
        <v>60.65</v>
      </c>
      <c r="Y104" s="16">
        <v>16.100000000000001</v>
      </c>
      <c r="Z104" s="16">
        <v>22.32</v>
      </c>
      <c r="AA104" s="16">
        <v>35.22</v>
      </c>
      <c r="AB104" s="16">
        <v>61.57</v>
      </c>
      <c r="AC104" s="16">
        <v>7.23</v>
      </c>
      <c r="AD104" s="20">
        <v>285</v>
      </c>
      <c r="AE104" s="21">
        <v>306.39999999999998</v>
      </c>
      <c r="AF104" s="24"/>
      <c r="AG104" s="24"/>
      <c r="AH104" s="24"/>
      <c r="AI104" s="24"/>
      <c r="AJ104" s="24"/>
      <c r="AK104" s="24"/>
      <c r="AL104" s="24"/>
      <c r="AM104" s="24"/>
      <c r="AN104" s="24">
        <v>231.6</v>
      </c>
      <c r="AO104" s="21">
        <v>249</v>
      </c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>
        <v>211.7</v>
      </c>
      <c r="BC104" s="34">
        <v>33.43</v>
      </c>
      <c r="BD104" s="35">
        <v>3</v>
      </c>
    </row>
    <row r="105" spans="1:56" x14ac:dyDescent="0.2">
      <c r="A105" s="3">
        <v>102</v>
      </c>
      <c r="B105" s="4">
        <v>1094.72</v>
      </c>
      <c r="C105" s="12"/>
      <c r="D105" s="4">
        <v>363.8</v>
      </c>
      <c r="E105" s="29">
        <v>42.499000000000002</v>
      </c>
      <c r="F105" s="29">
        <v>40.948</v>
      </c>
      <c r="G105" s="29">
        <v>32.389000000000003</v>
      </c>
      <c r="H105" s="29">
        <v>17.414999999999999</v>
      </c>
      <c r="I105" s="29">
        <v>5.9370000000000003</v>
      </c>
      <c r="J105" s="29">
        <v>3.1520000000000001</v>
      </c>
      <c r="K105" s="29">
        <v>5.5579999999999998</v>
      </c>
      <c r="L105" s="29">
        <v>4.5149999999999997</v>
      </c>
      <c r="M105" s="29">
        <v>84.105999999999995</v>
      </c>
      <c r="N105" s="29">
        <v>2.141</v>
      </c>
      <c r="O105" s="29">
        <v>0.86399999999999999</v>
      </c>
      <c r="P105" s="16">
        <v>21.7</v>
      </c>
      <c r="Q105" s="16">
        <v>35.299999999999997</v>
      </c>
      <c r="R105" s="16">
        <v>73.400000000000006</v>
      </c>
      <c r="S105" s="16">
        <v>119.6</v>
      </c>
      <c r="T105" s="16">
        <v>4.51</v>
      </c>
      <c r="U105" s="16">
        <v>100.22</v>
      </c>
      <c r="V105" s="16">
        <v>45.18</v>
      </c>
      <c r="W105" s="16">
        <v>138.16999999999999</v>
      </c>
      <c r="X105" s="16">
        <v>60.65</v>
      </c>
      <c r="Y105" s="16">
        <v>16.100000000000001</v>
      </c>
      <c r="Z105" s="16">
        <v>22.32</v>
      </c>
      <c r="AA105" s="16">
        <v>35.22</v>
      </c>
      <c r="AB105" s="16">
        <v>61.57</v>
      </c>
      <c r="AC105" s="16">
        <v>7.23</v>
      </c>
      <c r="AD105" s="20">
        <v>285</v>
      </c>
      <c r="AE105" s="21">
        <v>306.39999999999998</v>
      </c>
      <c r="AF105" s="24"/>
      <c r="AG105" s="24"/>
      <c r="AH105" s="24"/>
      <c r="AI105" s="24"/>
      <c r="AJ105" s="24"/>
      <c r="AK105" s="24"/>
      <c r="AL105" s="24"/>
      <c r="AM105" s="24"/>
      <c r="AN105" s="24">
        <v>231.6</v>
      </c>
      <c r="AO105" s="21">
        <v>249</v>
      </c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>
        <v>211.7</v>
      </c>
      <c r="BC105" s="34">
        <v>31.07</v>
      </c>
      <c r="BD105" s="35">
        <v>3</v>
      </c>
    </row>
    <row r="106" spans="1:56" x14ac:dyDescent="0.2">
      <c r="A106" s="3">
        <v>103</v>
      </c>
      <c r="B106" s="4">
        <v>1119.04</v>
      </c>
      <c r="C106" s="12"/>
      <c r="D106" s="4">
        <v>372.94</v>
      </c>
      <c r="E106" s="29">
        <v>42.499000000000002</v>
      </c>
      <c r="F106" s="29">
        <v>40.948</v>
      </c>
      <c r="G106" s="29">
        <v>32.389000000000003</v>
      </c>
      <c r="H106" s="29">
        <v>17.414999999999999</v>
      </c>
      <c r="I106" s="29">
        <v>5.9370000000000003</v>
      </c>
      <c r="J106" s="29">
        <v>3.1520000000000001</v>
      </c>
      <c r="K106" s="29">
        <v>5.5579999999999998</v>
      </c>
      <c r="L106" s="29">
        <v>4.5149999999999997</v>
      </c>
      <c r="M106" s="29">
        <v>84.105999999999995</v>
      </c>
      <c r="N106" s="29">
        <v>2.1680000000000001</v>
      </c>
      <c r="O106" s="29">
        <v>0.86399999999999999</v>
      </c>
      <c r="P106" s="16">
        <v>21.7</v>
      </c>
      <c r="Q106" s="16">
        <v>35.299999999999997</v>
      </c>
      <c r="R106" s="16">
        <v>73.400000000000006</v>
      </c>
      <c r="S106" s="16">
        <v>119.6</v>
      </c>
      <c r="T106" s="16">
        <v>4.51</v>
      </c>
      <c r="U106" s="16">
        <v>100.22</v>
      </c>
      <c r="V106" s="16">
        <v>45.18</v>
      </c>
      <c r="W106" s="16">
        <v>138.16999999999999</v>
      </c>
      <c r="X106" s="16">
        <v>60.65</v>
      </c>
      <c r="Y106" s="16">
        <v>16.100000000000001</v>
      </c>
      <c r="Z106" s="16">
        <v>22.32</v>
      </c>
      <c r="AA106" s="16">
        <v>35.22</v>
      </c>
      <c r="AB106" s="16">
        <v>61.57</v>
      </c>
      <c r="AC106" s="16">
        <v>7.23</v>
      </c>
      <c r="AD106" s="20">
        <v>285</v>
      </c>
      <c r="AE106" s="21">
        <v>306.39999999999998</v>
      </c>
      <c r="AF106" s="24"/>
      <c r="AG106" s="24"/>
      <c r="AH106" s="24"/>
      <c r="AI106" s="24"/>
      <c r="AJ106" s="24"/>
      <c r="AK106" s="24"/>
      <c r="AL106" s="24"/>
      <c r="AM106" s="24"/>
      <c r="AN106" s="24">
        <v>231.6</v>
      </c>
      <c r="AO106" s="21">
        <v>249</v>
      </c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>
        <v>211.7</v>
      </c>
      <c r="BC106" s="34">
        <v>28.7</v>
      </c>
      <c r="BD106" s="35">
        <v>3</v>
      </c>
    </row>
    <row r="107" spans="1:56" x14ac:dyDescent="0.2">
      <c r="A107" s="3">
        <v>104</v>
      </c>
      <c r="B107" s="4">
        <v>1137.3</v>
      </c>
      <c r="C107" s="12"/>
      <c r="D107" s="4">
        <v>380.94</v>
      </c>
      <c r="E107" s="29">
        <v>42.499000000000002</v>
      </c>
      <c r="F107" s="29">
        <v>40.948</v>
      </c>
      <c r="G107" s="29">
        <v>32.389000000000003</v>
      </c>
      <c r="H107" s="29">
        <v>17.414999999999999</v>
      </c>
      <c r="I107" s="29">
        <v>5.9370000000000003</v>
      </c>
      <c r="J107" s="29">
        <v>3.1520000000000001</v>
      </c>
      <c r="K107" s="29">
        <v>5.5579999999999998</v>
      </c>
      <c r="L107" s="29">
        <v>4.5149999999999997</v>
      </c>
      <c r="M107" s="29">
        <v>84.105999999999995</v>
      </c>
      <c r="N107" s="29">
        <v>2.1680000000000001</v>
      </c>
      <c r="O107" s="29">
        <v>0.86399999999999999</v>
      </c>
      <c r="P107" s="16">
        <v>21.7</v>
      </c>
      <c r="Q107" s="16">
        <v>35.299999999999997</v>
      </c>
      <c r="R107" s="16">
        <v>73.400000000000006</v>
      </c>
      <c r="S107" s="16">
        <v>119.6</v>
      </c>
      <c r="T107" s="16">
        <v>4.51</v>
      </c>
      <c r="U107" s="16">
        <v>100.22</v>
      </c>
      <c r="V107" s="16">
        <v>45.18</v>
      </c>
      <c r="W107" s="16">
        <v>138.16999999999999</v>
      </c>
      <c r="X107" s="16">
        <v>60.65</v>
      </c>
      <c r="Y107" s="16">
        <v>16.100000000000001</v>
      </c>
      <c r="Z107" s="16">
        <v>22.32</v>
      </c>
      <c r="AA107" s="16">
        <v>35.22</v>
      </c>
      <c r="AB107" s="16">
        <v>61.57</v>
      </c>
      <c r="AC107" s="16">
        <v>7.23</v>
      </c>
      <c r="AD107" s="20">
        <v>285</v>
      </c>
      <c r="AE107" s="21">
        <v>306.39999999999998</v>
      </c>
      <c r="AF107" s="24"/>
      <c r="AG107" s="24"/>
      <c r="AH107" s="24"/>
      <c r="AI107" s="24"/>
      <c r="AJ107" s="24"/>
      <c r="AK107" s="24"/>
      <c r="AL107" s="24"/>
      <c r="AM107" s="24"/>
      <c r="AN107" s="24">
        <v>231.6</v>
      </c>
      <c r="AO107" s="21">
        <v>249</v>
      </c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>
        <v>211.7</v>
      </c>
      <c r="BC107" s="34">
        <v>28.7</v>
      </c>
      <c r="BD107" s="35">
        <v>3</v>
      </c>
    </row>
    <row r="108" spans="1:56" x14ac:dyDescent="0.2">
      <c r="A108" s="3">
        <v>105</v>
      </c>
      <c r="B108" s="4">
        <v>1151.45</v>
      </c>
      <c r="C108" s="12"/>
      <c r="D108" s="4">
        <v>387.79</v>
      </c>
      <c r="E108" s="29">
        <v>42.499000000000002</v>
      </c>
      <c r="F108" s="29">
        <v>40.948</v>
      </c>
      <c r="G108" s="29">
        <v>32.389000000000003</v>
      </c>
      <c r="H108" s="29">
        <v>17.414999999999999</v>
      </c>
      <c r="I108" s="29">
        <v>5.9370000000000003</v>
      </c>
      <c r="J108" s="29">
        <v>3.1520000000000001</v>
      </c>
      <c r="K108" s="29">
        <v>5.5579999999999998</v>
      </c>
      <c r="L108" s="29">
        <v>4.5149999999999997</v>
      </c>
      <c r="M108" s="29">
        <v>84.105999999999995</v>
      </c>
      <c r="N108" s="29">
        <v>2.1680000000000001</v>
      </c>
      <c r="O108" s="29">
        <v>0.86399999999999999</v>
      </c>
      <c r="P108" s="16">
        <v>21.7</v>
      </c>
      <c r="Q108" s="16">
        <v>35.299999999999997</v>
      </c>
      <c r="R108" s="16">
        <v>73.400000000000006</v>
      </c>
      <c r="S108" s="16">
        <v>119.6</v>
      </c>
      <c r="T108" s="16">
        <v>4.51</v>
      </c>
      <c r="U108" s="16">
        <v>100.22</v>
      </c>
      <c r="V108" s="16">
        <v>45.18</v>
      </c>
      <c r="W108" s="16">
        <v>138.16999999999999</v>
      </c>
      <c r="X108" s="16">
        <v>60.65</v>
      </c>
      <c r="Y108" s="16">
        <v>16.100000000000001</v>
      </c>
      <c r="Z108" s="16">
        <v>22.32</v>
      </c>
      <c r="AA108" s="16">
        <v>35.22</v>
      </c>
      <c r="AB108" s="16">
        <v>61.57</v>
      </c>
      <c r="AC108" s="16">
        <v>7.23</v>
      </c>
      <c r="AD108" s="20">
        <v>285</v>
      </c>
      <c r="AE108" s="21">
        <v>306.39999999999998</v>
      </c>
      <c r="AF108" s="24"/>
      <c r="AG108" s="24"/>
      <c r="AH108" s="24"/>
      <c r="AI108" s="24"/>
      <c r="AJ108" s="24"/>
      <c r="AK108" s="24"/>
      <c r="AL108" s="24"/>
      <c r="AM108" s="24"/>
      <c r="AN108" s="24">
        <v>231.6</v>
      </c>
      <c r="AO108" s="21">
        <v>249</v>
      </c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>
        <v>211.7</v>
      </c>
      <c r="BC108" s="34">
        <v>28.7</v>
      </c>
      <c r="BD108" s="35">
        <v>3</v>
      </c>
    </row>
    <row r="109" spans="1:56" x14ac:dyDescent="0.2">
      <c r="A109" s="3">
        <v>106</v>
      </c>
      <c r="B109" s="4">
        <v>1162.1500000000001</v>
      </c>
      <c r="C109" s="12"/>
      <c r="D109" s="4">
        <v>387.79</v>
      </c>
      <c r="E109" s="29">
        <v>42.499000000000002</v>
      </c>
      <c r="F109" s="29">
        <v>40.948</v>
      </c>
      <c r="G109" s="29">
        <v>32.389000000000003</v>
      </c>
      <c r="H109" s="29">
        <v>17.414999999999999</v>
      </c>
      <c r="I109" s="29">
        <v>5.9370000000000003</v>
      </c>
      <c r="J109" s="29">
        <v>3.1520000000000001</v>
      </c>
      <c r="K109" s="29">
        <v>5.5579999999999998</v>
      </c>
      <c r="L109" s="29">
        <v>4.5149999999999997</v>
      </c>
      <c r="M109" s="29">
        <v>84.105999999999995</v>
      </c>
      <c r="N109" s="29">
        <v>2.1680000000000001</v>
      </c>
      <c r="O109" s="29">
        <v>0.86399999999999999</v>
      </c>
      <c r="P109" s="16">
        <v>21.7</v>
      </c>
      <c r="Q109" s="16">
        <v>35.299999999999997</v>
      </c>
      <c r="R109" s="16">
        <v>73.400000000000006</v>
      </c>
      <c r="S109" s="16">
        <v>119.6</v>
      </c>
      <c r="T109" s="16">
        <v>4.51</v>
      </c>
      <c r="U109" s="16">
        <v>100.22</v>
      </c>
      <c r="V109" s="16">
        <v>45.18</v>
      </c>
      <c r="W109" s="16">
        <v>138.16999999999999</v>
      </c>
      <c r="X109" s="16">
        <v>60.65</v>
      </c>
      <c r="Y109" s="16">
        <v>16.100000000000001</v>
      </c>
      <c r="Z109" s="16">
        <v>22.32</v>
      </c>
      <c r="AA109" s="16">
        <v>35.22</v>
      </c>
      <c r="AB109" s="16">
        <v>61.57</v>
      </c>
      <c r="AC109" s="16">
        <v>7.23</v>
      </c>
      <c r="AD109" s="20">
        <v>285</v>
      </c>
      <c r="AE109" s="21">
        <v>306.39999999999998</v>
      </c>
      <c r="AF109" s="24"/>
      <c r="AG109" s="24"/>
      <c r="AH109" s="24"/>
      <c r="AI109" s="24"/>
      <c r="AJ109" s="24"/>
      <c r="AK109" s="24"/>
      <c r="AL109" s="24"/>
      <c r="AM109" s="24"/>
      <c r="AN109" s="24">
        <v>231.6</v>
      </c>
      <c r="AO109" s="21">
        <v>249</v>
      </c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>
        <v>211.7</v>
      </c>
      <c r="BC109" s="34">
        <v>28.7</v>
      </c>
      <c r="BD109" s="35">
        <v>3</v>
      </c>
    </row>
    <row r="110" spans="1:56" x14ac:dyDescent="0.2">
      <c r="A110" s="3">
        <v>107</v>
      </c>
      <c r="B110" s="4">
        <v>1170.4100000000001</v>
      </c>
      <c r="C110" s="12"/>
      <c r="D110" s="4">
        <v>387.79</v>
      </c>
      <c r="E110" s="29">
        <v>42.499000000000002</v>
      </c>
      <c r="F110" s="29">
        <v>40.948</v>
      </c>
      <c r="G110" s="29">
        <v>32.389000000000003</v>
      </c>
      <c r="H110" s="29">
        <v>17.414999999999999</v>
      </c>
      <c r="I110" s="29">
        <v>5.9370000000000003</v>
      </c>
      <c r="J110" s="29">
        <v>3.1520000000000001</v>
      </c>
      <c r="K110" s="29">
        <v>5.5579999999999998</v>
      </c>
      <c r="L110" s="29">
        <v>4.5149999999999997</v>
      </c>
      <c r="M110" s="29">
        <v>84.105999999999995</v>
      </c>
      <c r="N110" s="29">
        <v>2.1680000000000001</v>
      </c>
      <c r="O110" s="29">
        <v>0.86399999999999999</v>
      </c>
      <c r="P110" s="16">
        <v>21.7</v>
      </c>
      <c r="Q110" s="16">
        <v>35.299999999999997</v>
      </c>
      <c r="R110" s="16">
        <v>73.400000000000006</v>
      </c>
      <c r="S110" s="16">
        <v>119.6</v>
      </c>
      <c r="T110" s="16">
        <v>4.51</v>
      </c>
      <c r="U110" s="16">
        <v>100.22</v>
      </c>
      <c r="V110" s="16">
        <v>45.18</v>
      </c>
      <c r="W110" s="16">
        <v>138.16999999999999</v>
      </c>
      <c r="X110" s="16">
        <v>60.65</v>
      </c>
      <c r="Y110" s="16">
        <v>16.100000000000001</v>
      </c>
      <c r="Z110" s="16">
        <v>22.32</v>
      </c>
      <c r="AA110" s="16">
        <v>35.22</v>
      </c>
      <c r="AB110" s="16">
        <v>61.57</v>
      </c>
      <c r="AC110" s="16">
        <v>7.23</v>
      </c>
      <c r="AD110" s="20">
        <v>285</v>
      </c>
      <c r="AE110" s="21">
        <v>306.39999999999998</v>
      </c>
      <c r="AF110" s="24"/>
      <c r="AG110" s="24"/>
      <c r="AH110" s="24"/>
      <c r="AI110" s="24"/>
      <c r="AJ110" s="24"/>
      <c r="AK110" s="24"/>
      <c r="AL110" s="24"/>
      <c r="AM110" s="24"/>
      <c r="AN110" s="24">
        <v>231.6</v>
      </c>
      <c r="AO110" s="21">
        <v>249</v>
      </c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>
        <v>211.7</v>
      </c>
      <c r="BC110" s="34">
        <v>28.7</v>
      </c>
      <c r="BD110" s="35">
        <v>3</v>
      </c>
    </row>
    <row r="111" spans="1:56" x14ac:dyDescent="0.2">
      <c r="A111" s="3">
        <v>108</v>
      </c>
      <c r="B111" s="4">
        <v>1176.6500000000001</v>
      </c>
      <c r="C111" s="12"/>
      <c r="D111" s="4">
        <v>387.79</v>
      </c>
      <c r="E111" s="29">
        <v>42.499000000000002</v>
      </c>
      <c r="F111" s="29">
        <v>40.948</v>
      </c>
      <c r="G111" s="29">
        <v>32.389000000000003</v>
      </c>
      <c r="H111" s="29">
        <v>17.414999999999999</v>
      </c>
      <c r="I111" s="29">
        <v>5.9370000000000003</v>
      </c>
      <c r="J111" s="29">
        <v>3.1520000000000001</v>
      </c>
      <c r="K111" s="29">
        <v>5.5579999999999998</v>
      </c>
      <c r="L111" s="29">
        <v>4.5149999999999997</v>
      </c>
      <c r="M111" s="29">
        <v>84.105999999999995</v>
      </c>
      <c r="N111" s="29">
        <v>2.1680000000000001</v>
      </c>
      <c r="O111" s="29">
        <v>0.86399999999999999</v>
      </c>
      <c r="P111" s="16">
        <v>21.7</v>
      </c>
      <c r="Q111" s="16">
        <v>35.299999999999997</v>
      </c>
      <c r="R111" s="16">
        <v>73.400000000000006</v>
      </c>
      <c r="S111" s="16">
        <v>119.6</v>
      </c>
      <c r="T111" s="16">
        <v>4.51</v>
      </c>
      <c r="U111" s="16">
        <v>100.22</v>
      </c>
      <c r="V111" s="16">
        <v>45.18</v>
      </c>
      <c r="W111" s="16">
        <v>138.16999999999999</v>
      </c>
      <c r="X111" s="16">
        <v>60.65</v>
      </c>
      <c r="Y111" s="16">
        <v>16.100000000000001</v>
      </c>
      <c r="Z111" s="16">
        <v>22.32</v>
      </c>
      <c r="AA111" s="16">
        <v>35.22</v>
      </c>
      <c r="AB111" s="16">
        <v>61.57</v>
      </c>
      <c r="AC111" s="16">
        <v>7.23</v>
      </c>
      <c r="AD111" s="20">
        <v>285</v>
      </c>
      <c r="AE111" s="21">
        <v>306.39999999999998</v>
      </c>
      <c r="AF111" s="24"/>
      <c r="AG111" s="24"/>
      <c r="AH111" s="24"/>
      <c r="AI111" s="24"/>
      <c r="AJ111" s="24"/>
      <c r="AK111" s="24"/>
      <c r="AL111" s="24"/>
      <c r="AM111" s="24"/>
      <c r="AN111" s="24">
        <v>231.6</v>
      </c>
      <c r="AO111" s="21">
        <v>249</v>
      </c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>
        <v>211.7</v>
      </c>
      <c r="BC111" s="34">
        <v>28.7</v>
      </c>
      <c r="BD111" s="35">
        <v>3</v>
      </c>
    </row>
    <row r="112" spans="1:56" x14ac:dyDescent="0.2">
      <c r="A112" s="3">
        <v>109</v>
      </c>
      <c r="B112" s="4">
        <v>1181.43</v>
      </c>
      <c r="C112" s="12"/>
      <c r="D112" s="4">
        <v>387.79</v>
      </c>
      <c r="E112" s="29">
        <v>42.499000000000002</v>
      </c>
      <c r="F112" s="29">
        <v>40.948</v>
      </c>
      <c r="G112" s="29">
        <v>32.389000000000003</v>
      </c>
      <c r="H112" s="29">
        <v>17.414999999999999</v>
      </c>
      <c r="I112" s="29">
        <v>5.9370000000000003</v>
      </c>
      <c r="J112" s="29">
        <v>3.1520000000000001</v>
      </c>
      <c r="K112" s="29">
        <v>5.5579999999999998</v>
      </c>
      <c r="L112" s="29">
        <v>4.5149999999999997</v>
      </c>
      <c r="M112" s="29">
        <v>84.105999999999995</v>
      </c>
      <c r="N112" s="29">
        <v>2.1680000000000001</v>
      </c>
      <c r="O112" s="29">
        <v>0.86399999999999999</v>
      </c>
      <c r="P112" s="16">
        <v>21.7</v>
      </c>
      <c r="Q112" s="16">
        <v>35.299999999999997</v>
      </c>
      <c r="R112" s="16">
        <v>73.400000000000006</v>
      </c>
      <c r="S112" s="16">
        <v>119.6</v>
      </c>
      <c r="T112" s="16">
        <v>4.51</v>
      </c>
      <c r="U112" s="16">
        <v>100.22</v>
      </c>
      <c r="V112" s="16">
        <v>45.18</v>
      </c>
      <c r="W112" s="16">
        <v>138.16999999999999</v>
      </c>
      <c r="X112" s="16">
        <v>60.65</v>
      </c>
      <c r="Y112" s="16">
        <v>16.100000000000001</v>
      </c>
      <c r="Z112" s="16">
        <v>22.32</v>
      </c>
      <c r="AA112" s="16">
        <v>35.22</v>
      </c>
      <c r="AB112" s="16">
        <v>61.57</v>
      </c>
      <c r="AC112" s="16">
        <v>7.23</v>
      </c>
      <c r="AD112" s="20">
        <v>285</v>
      </c>
      <c r="AE112" s="21">
        <v>306.39999999999998</v>
      </c>
      <c r="AF112" s="24"/>
      <c r="AG112" s="24"/>
      <c r="AH112" s="24"/>
      <c r="AI112" s="24"/>
      <c r="AJ112" s="24"/>
      <c r="AK112" s="24"/>
      <c r="AL112" s="24"/>
      <c r="AM112" s="24"/>
      <c r="AN112" s="24">
        <v>231.6</v>
      </c>
      <c r="AO112" s="21">
        <v>249</v>
      </c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>
        <v>211.7</v>
      </c>
      <c r="BC112" s="34">
        <v>28.7</v>
      </c>
      <c r="BD112" s="35">
        <v>3</v>
      </c>
    </row>
    <row r="113" spans="1:56" x14ac:dyDescent="0.2">
      <c r="A113" s="3">
        <v>110</v>
      </c>
      <c r="B113" s="4">
        <v>1185.07</v>
      </c>
      <c r="C113" s="12"/>
      <c r="D113" s="4">
        <v>387.79</v>
      </c>
      <c r="E113" s="29">
        <v>42.499000000000002</v>
      </c>
      <c r="F113" s="29">
        <v>40.948</v>
      </c>
      <c r="G113" s="29">
        <v>32.389000000000003</v>
      </c>
      <c r="H113" s="29">
        <v>17.414999999999999</v>
      </c>
      <c r="I113" s="29">
        <v>5.9370000000000003</v>
      </c>
      <c r="J113" s="29">
        <v>3.1520000000000001</v>
      </c>
      <c r="K113" s="29">
        <v>5.5579999999999998</v>
      </c>
      <c r="L113" s="29">
        <v>4.5149999999999997</v>
      </c>
      <c r="M113" s="29">
        <v>84.105999999999995</v>
      </c>
      <c r="N113" s="29">
        <v>2.1680000000000001</v>
      </c>
      <c r="O113" s="29">
        <v>0.86399999999999999</v>
      </c>
      <c r="P113" s="16">
        <v>21.7</v>
      </c>
      <c r="Q113" s="16">
        <v>35.299999999999997</v>
      </c>
      <c r="R113" s="16">
        <v>73.400000000000006</v>
      </c>
      <c r="S113" s="16">
        <v>119.6</v>
      </c>
      <c r="T113" s="16">
        <v>4.51</v>
      </c>
      <c r="U113" s="16">
        <v>100.22</v>
      </c>
      <c r="V113" s="16">
        <v>45.18</v>
      </c>
      <c r="W113" s="16">
        <v>138.16999999999999</v>
      </c>
      <c r="X113" s="16">
        <v>60.65</v>
      </c>
      <c r="Y113" s="16">
        <v>16.100000000000001</v>
      </c>
      <c r="Z113" s="16">
        <v>22.32</v>
      </c>
      <c r="AA113" s="16">
        <v>35.22</v>
      </c>
      <c r="AB113" s="16">
        <v>61.57</v>
      </c>
      <c r="AC113" s="16">
        <v>7.23</v>
      </c>
      <c r="AD113" s="20">
        <v>285</v>
      </c>
      <c r="AE113" s="21">
        <v>306.39999999999998</v>
      </c>
      <c r="AF113" s="24"/>
      <c r="AG113" s="24"/>
      <c r="AH113" s="24"/>
      <c r="AI113" s="24"/>
      <c r="AJ113" s="24"/>
      <c r="AK113" s="24"/>
      <c r="AL113" s="24"/>
      <c r="AM113" s="24"/>
      <c r="AN113" s="24">
        <v>231.6</v>
      </c>
      <c r="AO113" s="21">
        <v>249</v>
      </c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>
        <v>211.7</v>
      </c>
      <c r="BC113" s="34">
        <v>28.7</v>
      </c>
      <c r="BD113" s="35">
        <v>3</v>
      </c>
    </row>
    <row r="114" spans="1:56" x14ac:dyDescent="0.2">
      <c r="A114" s="3">
        <v>111</v>
      </c>
      <c r="B114" s="4">
        <v>1187.78</v>
      </c>
      <c r="C114" s="12"/>
      <c r="D114" s="4">
        <v>387.79</v>
      </c>
      <c r="E114" s="29">
        <v>42.499000000000002</v>
      </c>
      <c r="F114" s="29">
        <v>40.948</v>
      </c>
      <c r="G114" s="29">
        <v>32.389000000000003</v>
      </c>
      <c r="H114" s="29">
        <v>17.414999999999999</v>
      </c>
      <c r="I114" s="29">
        <v>5.9370000000000003</v>
      </c>
      <c r="J114" s="29">
        <v>3.1520000000000001</v>
      </c>
      <c r="K114" s="29">
        <v>5.5579999999999998</v>
      </c>
      <c r="L114" s="29">
        <v>4.5149999999999997</v>
      </c>
      <c r="M114" s="29">
        <v>84.105999999999995</v>
      </c>
      <c r="N114" s="29">
        <v>2.1680000000000001</v>
      </c>
      <c r="O114" s="29">
        <v>0.86399999999999999</v>
      </c>
      <c r="P114" s="16">
        <v>21.7</v>
      </c>
      <c r="Q114" s="16">
        <v>35.299999999999997</v>
      </c>
      <c r="R114" s="16">
        <v>73.400000000000006</v>
      </c>
      <c r="S114" s="16">
        <v>119.6</v>
      </c>
      <c r="T114" s="16">
        <v>4.51</v>
      </c>
      <c r="U114" s="16">
        <v>100.22</v>
      </c>
      <c r="V114" s="16">
        <v>45.18</v>
      </c>
      <c r="W114" s="16">
        <v>138.16999999999999</v>
      </c>
      <c r="X114" s="16">
        <v>60.65</v>
      </c>
      <c r="Y114" s="16">
        <v>16.100000000000001</v>
      </c>
      <c r="Z114" s="16">
        <v>22.32</v>
      </c>
      <c r="AA114" s="16">
        <v>35.22</v>
      </c>
      <c r="AB114" s="16">
        <v>61.57</v>
      </c>
      <c r="AC114" s="16">
        <v>7.23</v>
      </c>
      <c r="AD114" s="20">
        <v>285</v>
      </c>
      <c r="AE114" s="21">
        <v>306.39999999999998</v>
      </c>
      <c r="AF114" s="24"/>
      <c r="AG114" s="24"/>
      <c r="AH114" s="24"/>
      <c r="AI114" s="24"/>
      <c r="AJ114" s="24"/>
      <c r="AK114" s="24"/>
      <c r="AL114" s="24"/>
      <c r="AM114" s="24"/>
      <c r="AN114" s="24">
        <v>231.6</v>
      </c>
      <c r="AO114" s="21">
        <v>249</v>
      </c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>
        <v>211.7</v>
      </c>
      <c r="BC114" s="34">
        <v>28.7</v>
      </c>
      <c r="BD114" s="35">
        <v>3</v>
      </c>
    </row>
    <row r="115" spans="1:56" x14ac:dyDescent="0.2">
      <c r="A115" s="3">
        <v>112</v>
      </c>
      <c r="B115" s="4">
        <v>1189.8699999999999</v>
      </c>
      <c r="C115" s="12"/>
      <c r="D115" s="4">
        <v>387.79</v>
      </c>
      <c r="E115" s="29">
        <v>42.499000000000002</v>
      </c>
      <c r="F115" s="29">
        <v>40.948</v>
      </c>
      <c r="G115" s="29">
        <v>32.389000000000003</v>
      </c>
      <c r="H115" s="29">
        <v>17.414999999999999</v>
      </c>
      <c r="I115" s="29">
        <v>5.9370000000000003</v>
      </c>
      <c r="J115" s="29">
        <v>3.1520000000000001</v>
      </c>
      <c r="K115" s="29">
        <v>5.5579999999999998</v>
      </c>
      <c r="L115" s="29">
        <v>4.5149999999999997</v>
      </c>
      <c r="M115" s="29">
        <v>84.105999999999995</v>
      </c>
      <c r="N115" s="29">
        <v>2.1680000000000001</v>
      </c>
      <c r="O115" s="29">
        <v>0.86399999999999999</v>
      </c>
      <c r="P115" s="16">
        <v>21.7</v>
      </c>
      <c r="Q115" s="16">
        <v>35.299999999999997</v>
      </c>
      <c r="R115" s="16">
        <v>73.400000000000006</v>
      </c>
      <c r="S115" s="16">
        <v>119.6</v>
      </c>
      <c r="T115" s="16">
        <v>4.51</v>
      </c>
      <c r="U115" s="16">
        <v>100.22</v>
      </c>
      <c r="V115" s="16">
        <v>45.18</v>
      </c>
      <c r="W115" s="16">
        <v>138.16999999999999</v>
      </c>
      <c r="X115" s="16">
        <v>60.65</v>
      </c>
      <c r="Y115" s="16">
        <v>16.100000000000001</v>
      </c>
      <c r="Z115" s="16">
        <v>22.32</v>
      </c>
      <c r="AA115" s="16">
        <v>35.22</v>
      </c>
      <c r="AB115" s="16">
        <v>61.57</v>
      </c>
      <c r="AC115" s="16">
        <v>7.23</v>
      </c>
      <c r="AD115" s="20">
        <v>285</v>
      </c>
      <c r="AE115" s="21">
        <v>306.39999999999998</v>
      </c>
      <c r="AF115" s="24"/>
      <c r="AG115" s="24"/>
      <c r="AH115" s="24"/>
      <c r="AI115" s="24"/>
      <c r="AJ115" s="24"/>
      <c r="AK115" s="24"/>
      <c r="AL115" s="24"/>
      <c r="AM115" s="24"/>
      <c r="AN115" s="24">
        <v>231.6</v>
      </c>
      <c r="AO115" s="21">
        <v>249</v>
      </c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>
        <v>211.7</v>
      </c>
      <c r="BC115" s="34">
        <v>28.7</v>
      </c>
      <c r="BD115" s="35">
        <v>3</v>
      </c>
    </row>
    <row r="116" spans="1:56" x14ac:dyDescent="0.2">
      <c r="A116" s="3">
        <v>113</v>
      </c>
      <c r="B116" s="4">
        <v>1191.4100000000001</v>
      </c>
      <c r="C116" s="12"/>
      <c r="D116" s="4">
        <v>387.79</v>
      </c>
      <c r="E116" s="29">
        <v>42.499000000000002</v>
      </c>
      <c r="F116" s="29">
        <v>40.948</v>
      </c>
      <c r="G116" s="29">
        <v>32.389000000000003</v>
      </c>
      <c r="H116" s="29">
        <v>17.414999999999999</v>
      </c>
      <c r="I116" s="29">
        <v>5.9370000000000003</v>
      </c>
      <c r="J116" s="29">
        <v>3.1520000000000001</v>
      </c>
      <c r="K116" s="29">
        <v>5.5579999999999998</v>
      </c>
      <c r="L116" s="29">
        <v>4.5149999999999997</v>
      </c>
      <c r="M116" s="29">
        <v>84.105999999999995</v>
      </c>
      <c r="N116" s="29">
        <v>2.1680000000000001</v>
      </c>
      <c r="O116" s="29">
        <v>0.86399999999999999</v>
      </c>
      <c r="P116" s="16">
        <v>21.7</v>
      </c>
      <c r="Q116" s="16">
        <v>35.299999999999997</v>
      </c>
      <c r="R116" s="16">
        <v>73.400000000000006</v>
      </c>
      <c r="S116" s="16">
        <v>119.6</v>
      </c>
      <c r="T116" s="16">
        <v>4.51</v>
      </c>
      <c r="U116" s="16">
        <v>100.22</v>
      </c>
      <c r="V116" s="16">
        <v>45.18</v>
      </c>
      <c r="W116" s="16">
        <v>138.16999999999999</v>
      </c>
      <c r="X116" s="16">
        <v>60.65</v>
      </c>
      <c r="Y116" s="16">
        <v>16.100000000000001</v>
      </c>
      <c r="Z116" s="16">
        <v>22.32</v>
      </c>
      <c r="AA116" s="16">
        <v>35.22</v>
      </c>
      <c r="AB116" s="16">
        <v>61.57</v>
      </c>
      <c r="AC116" s="16">
        <v>7.23</v>
      </c>
      <c r="AD116" s="20">
        <v>285</v>
      </c>
      <c r="AE116" s="21">
        <v>306.39999999999998</v>
      </c>
      <c r="AF116" s="24"/>
      <c r="AG116" s="24"/>
      <c r="AH116" s="24"/>
      <c r="AI116" s="24"/>
      <c r="AJ116" s="24"/>
      <c r="AK116" s="24"/>
      <c r="AL116" s="24"/>
      <c r="AM116" s="24"/>
      <c r="AN116" s="24">
        <v>231.6</v>
      </c>
      <c r="AO116" s="21">
        <v>249</v>
      </c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>
        <v>211.7</v>
      </c>
      <c r="BC116" s="34">
        <v>28.7</v>
      </c>
      <c r="BD116" s="35">
        <v>3</v>
      </c>
    </row>
    <row r="117" spans="1:56" x14ac:dyDescent="0.2">
      <c r="A117" s="3">
        <v>114</v>
      </c>
      <c r="B117" s="4">
        <v>1191.4100000000001</v>
      </c>
      <c r="C117" s="12"/>
      <c r="D117" s="4">
        <v>387.79</v>
      </c>
      <c r="E117" s="29">
        <v>42.499000000000002</v>
      </c>
      <c r="F117" s="29">
        <v>40.948</v>
      </c>
      <c r="G117" s="29">
        <v>32.389000000000003</v>
      </c>
      <c r="H117" s="29">
        <v>17.414999999999999</v>
      </c>
      <c r="I117" s="29">
        <v>5.9370000000000003</v>
      </c>
      <c r="J117" s="29">
        <v>3.1520000000000001</v>
      </c>
      <c r="K117" s="29">
        <v>5.5579999999999998</v>
      </c>
      <c r="L117" s="29">
        <v>4.5149999999999997</v>
      </c>
      <c r="M117" s="29">
        <v>84.105999999999995</v>
      </c>
      <c r="N117" s="29">
        <v>2.1680000000000001</v>
      </c>
      <c r="O117" s="29">
        <v>0.86399999999999999</v>
      </c>
      <c r="P117" s="16">
        <v>21.7</v>
      </c>
      <c r="Q117" s="16">
        <v>35.299999999999997</v>
      </c>
      <c r="R117" s="16">
        <v>73.400000000000006</v>
      </c>
      <c r="S117" s="16">
        <v>119.6</v>
      </c>
      <c r="T117" s="16">
        <v>4.51</v>
      </c>
      <c r="U117" s="16">
        <v>100.22</v>
      </c>
      <c r="V117" s="16">
        <v>45.18</v>
      </c>
      <c r="W117" s="16">
        <v>138.16999999999999</v>
      </c>
      <c r="X117" s="16">
        <v>60.65</v>
      </c>
      <c r="Y117" s="16">
        <v>16.100000000000001</v>
      </c>
      <c r="Z117" s="16">
        <v>22.32</v>
      </c>
      <c r="AA117" s="16">
        <v>35.22</v>
      </c>
      <c r="AB117" s="16">
        <v>61.57</v>
      </c>
      <c r="AC117" s="16">
        <v>7.23</v>
      </c>
      <c r="AD117" s="20">
        <v>285</v>
      </c>
      <c r="AE117" s="21">
        <v>306.39999999999998</v>
      </c>
      <c r="AF117" s="24"/>
      <c r="AG117" s="24"/>
      <c r="AH117" s="24"/>
      <c r="AI117" s="24"/>
      <c r="AJ117" s="24"/>
      <c r="AK117" s="24"/>
      <c r="AL117" s="24"/>
      <c r="AM117" s="24"/>
      <c r="AN117" s="24">
        <v>231.6</v>
      </c>
      <c r="AO117" s="21">
        <v>249</v>
      </c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>
        <v>211.7</v>
      </c>
      <c r="BC117" s="34">
        <v>28.7</v>
      </c>
      <c r="BD117" s="35">
        <v>3</v>
      </c>
    </row>
    <row r="118" spans="1:56" x14ac:dyDescent="0.2">
      <c r="A118" s="3">
        <v>115</v>
      </c>
      <c r="B118" s="4">
        <v>1191.4100000000001</v>
      </c>
      <c r="C118" s="12"/>
      <c r="D118" s="4">
        <v>387.79</v>
      </c>
      <c r="E118" s="29">
        <v>42.499000000000002</v>
      </c>
      <c r="F118" s="29">
        <v>40.948</v>
      </c>
      <c r="G118" s="29">
        <v>32.389000000000003</v>
      </c>
      <c r="H118" s="29">
        <v>17.414999999999999</v>
      </c>
      <c r="I118" s="29">
        <v>5.9370000000000003</v>
      </c>
      <c r="J118" s="29">
        <v>3.1520000000000001</v>
      </c>
      <c r="K118" s="29">
        <v>5.5579999999999998</v>
      </c>
      <c r="L118" s="29">
        <v>4.5149999999999997</v>
      </c>
      <c r="M118" s="29">
        <v>84.105999999999995</v>
      </c>
      <c r="N118" s="29">
        <v>2.1680000000000001</v>
      </c>
      <c r="O118" s="29">
        <v>0.86399999999999999</v>
      </c>
      <c r="P118" s="16">
        <v>21.7</v>
      </c>
      <c r="Q118" s="16">
        <v>35.299999999999997</v>
      </c>
      <c r="R118" s="16">
        <v>73.400000000000006</v>
      </c>
      <c r="S118" s="16">
        <v>119.6</v>
      </c>
      <c r="T118" s="16">
        <v>4.51</v>
      </c>
      <c r="U118" s="16">
        <v>100.22</v>
      </c>
      <c r="V118" s="16">
        <v>45.18</v>
      </c>
      <c r="W118" s="16">
        <v>138.16999999999999</v>
      </c>
      <c r="X118" s="16">
        <v>60.65</v>
      </c>
      <c r="Y118" s="16">
        <v>16.100000000000001</v>
      </c>
      <c r="Z118" s="16">
        <v>22.32</v>
      </c>
      <c r="AA118" s="16">
        <v>35.22</v>
      </c>
      <c r="AB118" s="16">
        <v>61.57</v>
      </c>
      <c r="AC118" s="16">
        <v>7.23</v>
      </c>
      <c r="AD118" s="20">
        <v>285</v>
      </c>
      <c r="AE118" s="21">
        <v>306.39999999999998</v>
      </c>
      <c r="AF118" s="24"/>
      <c r="AG118" s="24"/>
      <c r="AH118" s="24"/>
      <c r="AI118" s="24"/>
      <c r="AJ118" s="24"/>
      <c r="AK118" s="24"/>
      <c r="AL118" s="24"/>
      <c r="AM118" s="24"/>
      <c r="AN118" s="24">
        <v>231.6</v>
      </c>
      <c r="AO118" s="21">
        <v>249</v>
      </c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>
        <v>211.7</v>
      </c>
      <c r="BC118" s="34">
        <v>28.7</v>
      </c>
      <c r="BD118" s="35">
        <v>3</v>
      </c>
    </row>
    <row r="119" spans="1:56" x14ac:dyDescent="0.2">
      <c r="A119" s="3">
        <v>116</v>
      </c>
      <c r="B119" s="4">
        <v>1191.4100000000001</v>
      </c>
      <c r="C119" s="12"/>
      <c r="D119" s="4">
        <v>387.79</v>
      </c>
      <c r="E119" s="29">
        <v>42.499000000000002</v>
      </c>
      <c r="F119" s="29">
        <v>40.948</v>
      </c>
      <c r="G119" s="29">
        <v>32.389000000000003</v>
      </c>
      <c r="H119" s="29">
        <v>17.414999999999999</v>
      </c>
      <c r="I119" s="29">
        <v>5.9370000000000003</v>
      </c>
      <c r="J119" s="29">
        <v>3.1520000000000001</v>
      </c>
      <c r="K119" s="29">
        <v>5.5579999999999998</v>
      </c>
      <c r="L119" s="29">
        <v>4.5149999999999997</v>
      </c>
      <c r="M119" s="29">
        <v>84.105999999999995</v>
      </c>
      <c r="N119" s="29">
        <v>2.1680000000000001</v>
      </c>
      <c r="O119" s="29">
        <v>0.86399999999999999</v>
      </c>
      <c r="P119" s="16">
        <v>21.7</v>
      </c>
      <c r="Q119" s="16">
        <v>35.299999999999997</v>
      </c>
      <c r="R119" s="16">
        <v>73.400000000000006</v>
      </c>
      <c r="S119" s="16">
        <v>119.6</v>
      </c>
      <c r="T119" s="16">
        <v>4.51</v>
      </c>
      <c r="U119" s="16">
        <v>100.22</v>
      </c>
      <c r="V119" s="16">
        <v>45.18</v>
      </c>
      <c r="W119" s="16">
        <v>138.16999999999999</v>
      </c>
      <c r="X119" s="16">
        <v>60.65</v>
      </c>
      <c r="Y119" s="16">
        <v>16.100000000000001</v>
      </c>
      <c r="Z119" s="16">
        <v>22.32</v>
      </c>
      <c r="AA119" s="16">
        <v>35.22</v>
      </c>
      <c r="AB119" s="16">
        <v>61.57</v>
      </c>
      <c r="AC119" s="16">
        <v>7.23</v>
      </c>
      <c r="AD119" s="20">
        <v>285</v>
      </c>
      <c r="AE119" s="21">
        <v>306.39999999999998</v>
      </c>
      <c r="AF119" s="24"/>
      <c r="AG119" s="24"/>
      <c r="AH119" s="24"/>
      <c r="AI119" s="24"/>
      <c r="AJ119" s="24"/>
      <c r="AK119" s="24"/>
      <c r="AL119" s="24"/>
      <c r="AM119" s="24"/>
      <c r="AN119" s="24">
        <v>231.6</v>
      </c>
      <c r="AO119" s="21">
        <v>249</v>
      </c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>
        <v>211.7</v>
      </c>
      <c r="BC119" s="34">
        <v>28.7</v>
      </c>
      <c r="BD119" s="35">
        <v>3</v>
      </c>
    </row>
    <row r="120" spans="1:56" x14ac:dyDescent="0.2">
      <c r="A120" s="3">
        <v>117</v>
      </c>
      <c r="B120" s="4">
        <v>1191.4100000000001</v>
      </c>
      <c r="C120" s="12"/>
      <c r="D120" s="4">
        <v>387.79</v>
      </c>
      <c r="E120" s="29">
        <v>42.499000000000002</v>
      </c>
      <c r="F120" s="29">
        <v>40.948</v>
      </c>
      <c r="G120" s="29">
        <v>32.389000000000003</v>
      </c>
      <c r="H120" s="29">
        <v>17.414999999999999</v>
      </c>
      <c r="I120" s="29">
        <v>5.9370000000000003</v>
      </c>
      <c r="J120" s="29">
        <v>3.1520000000000001</v>
      </c>
      <c r="K120" s="29">
        <v>5.5579999999999998</v>
      </c>
      <c r="L120" s="29">
        <v>4.5149999999999997</v>
      </c>
      <c r="M120" s="29">
        <v>84.105999999999995</v>
      </c>
      <c r="N120" s="29">
        <v>2.1680000000000001</v>
      </c>
      <c r="O120" s="29">
        <v>0.86399999999999999</v>
      </c>
      <c r="P120" s="16">
        <v>21.7</v>
      </c>
      <c r="Q120" s="16">
        <v>35.299999999999997</v>
      </c>
      <c r="R120" s="16">
        <v>73.400000000000006</v>
      </c>
      <c r="S120" s="16">
        <v>119.6</v>
      </c>
      <c r="T120" s="16">
        <v>4.51</v>
      </c>
      <c r="U120" s="16">
        <v>100.22</v>
      </c>
      <c r="V120" s="16">
        <v>45.18</v>
      </c>
      <c r="W120" s="16">
        <v>138.16999999999999</v>
      </c>
      <c r="X120" s="16">
        <v>60.65</v>
      </c>
      <c r="Y120" s="16">
        <v>16.100000000000001</v>
      </c>
      <c r="Z120" s="16">
        <v>22.32</v>
      </c>
      <c r="AA120" s="16">
        <v>35.22</v>
      </c>
      <c r="AB120" s="16">
        <v>61.57</v>
      </c>
      <c r="AC120" s="16">
        <v>7.23</v>
      </c>
      <c r="AD120" s="20">
        <v>285</v>
      </c>
      <c r="AE120" s="21">
        <v>306.39999999999998</v>
      </c>
      <c r="AF120" s="24"/>
      <c r="AG120" s="24"/>
      <c r="AH120" s="24"/>
      <c r="AI120" s="24"/>
      <c r="AJ120" s="24"/>
      <c r="AK120" s="24"/>
      <c r="AL120" s="24"/>
      <c r="AM120" s="24"/>
      <c r="AN120" s="24">
        <v>231.6</v>
      </c>
      <c r="AO120" s="21">
        <v>249</v>
      </c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>
        <v>211.7</v>
      </c>
      <c r="BC120" s="34">
        <v>28.7</v>
      </c>
      <c r="BD120" s="35">
        <v>3</v>
      </c>
    </row>
    <row r="121" spans="1:56" x14ac:dyDescent="0.2">
      <c r="A121" s="3">
        <v>118</v>
      </c>
      <c r="B121" s="4">
        <v>1191.4100000000001</v>
      </c>
      <c r="C121" s="12"/>
      <c r="D121" s="4">
        <v>387.79</v>
      </c>
      <c r="E121" s="29">
        <v>42.499000000000002</v>
      </c>
      <c r="F121" s="29">
        <v>40.948</v>
      </c>
      <c r="G121" s="29">
        <v>32.389000000000003</v>
      </c>
      <c r="H121" s="29">
        <v>17.414999999999999</v>
      </c>
      <c r="I121" s="29">
        <v>5.9370000000000003</v>
      </c>
      <c r="J121" s="29">
        <v>3.1520000000000001</v>
      </c>
      <c r="K121" s="29">
        <v>5.5579999999999998</v>
      </c>
      <c r="L121" s="29">
        <v>4.5149999999999997</v>
      </c>
      <c r="M121" s="29">
        <v>84.105999999999995</v>
      </c>
      <c r="N121" s="29">
        <v>2.1680000000000001</v>
      </c>
      <c r="O121" s="29">
        <v>0.86399999999999999</v>
      </c>
      <c r="P121" s="16">
        <v>21.7</v>
      </c>
      <c r="Q121" s="16">
        <v>35.299999999999997</v>
      </c>
      <c r="R121" s="16">
        <v>73.400000000000006</v>
      </c>
      <c r="S121" s="16">
        <v>119.6</v>
      </c>
      <c r="T121" s="16">
        <v>4.51</v>
      </c>
      <c r="U121" s="16">
        <v>100.22</v>
      </c>
      <c r="V121" s="16">
        <v>45.18</v>
      </c>
      <c r="W121" s="16">
        <v>138.16999999999999</v>
      </c>
      <c r="X121" s="16">
        <v>60.65</v>
      </c>
      <c r="Y121" s="16">
        <v>16.100000000000001</v>
      </c>
      <c r="Z121" s="16">
        <v>22.32</v>
      </c>
      <c r="AA121" s="16">
        <v>35.22</v>
      </c>
      <c r="AB121" s="16">
        <v>61.57</v>
      </c>
      <c r="AC121" s="16">
        <v>7.23</v>
      </c>
      <c r="AD121" s="20">
        <v>285</v>
      </c>
      <c r="AE121" s="21">
        <v>306.39999999999998</v>
      </c>
      <c r="AF121" s="24"/>
      <c r="AG121" s="24"/>
      <c r="AH121" s="24"/>
      <c r="AI121" s="24"/>
      <c r="AJ121" s="24"/>
      <c r="AK121" s="24"/>
      <c r="AL121" s="24"/>
      <c r="AM121" s="24"/>
      <c r="AN121" s="24">
        <v>231.6</v>
      </c>
      <c r="AO121" s="21">
        <v>249</v>
      </c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>
        <v>211.7</v>
      </c>
      <c r="BC121" s="34">
        <v>28.7</v>
      </c>
      <c r="BD121" s="35">
        <v>3</v>
      </c>
    </row>
    <row r="122" spans="1:56" x14ac:dyDescent="0.2">
      <c r="A122" s="3">
        <v>119</v>
      </c>
      <c r="B122" s="4">
        <v>1191.4100000000001</v>
      </c>
      <c r="C122" s="12"/>
      <c r="D122" s="4">
        <v>387.79</v>
      </c>
      <c r="E122" s="29">
        <v>42.499000000000002</v>
      </c>
      <c r="F122" s="29">
        <v>40.948</v>
      </c>
      <c r="G122" s="29">
        <v>32.389000000000003</v>
      </c>
      <c r="H122" s="29">
        <v>17.414999999999999</v>
      </c>
      <c r="I122" s="29">
        <v>5.9370000000000003</v>
      </c>
      <c r="J122" s="29">
        <v>3.1520000000000001</v>
      </c>
      <c r="K122" s="29">
        <v>5.5579999999999998</v>
      </c>
      <c r="L122" s="29">
        <v>4.5149999999999997</v>
      </c>
      <c r="M122" s="29">
        <v>84.105999999999995</v>
      </c>
      <c r="N122" s="29">
        <v>2.1680000000000001</v>
      </c>
      <c r="O122" s="29">
        <v>0.86399999999999999</v>
      </c>
      <c r="P122" s="16">
        <v>21.7</v>
      </c>
      <c r="Q122" s="16">
        <v>35.299999999999997</v>
      </c>
      <c r="R122" s="16">
        <v>73.400000000000006</v>
      </c>
      <c r="S122" s="16">
        <v>119.6</v>
      </c>
      <c r="T122" s="16">
        <v>4.51</v>
      </c>
      <c r="U122" s="16">
        <v>100.22</v>
      </c>
      <c r="V122" s="16">
        <v>45.18</v>
      </c>
      <c r="W122" s="16">
        <v>138.16999999999999</v>
      </c>
      <c r="X122" s="16">
        <v>60.65</v>
      </c>
      <c r="Y122" s="16">
        <v>16.100000000000001</v>
      </c>
      <c r="Z122" s="16">
        <v>22.32</v>
      </c>
      <c r="AA122" s="16">
        <v>35.22</v>
      </c>
      <c r="AB122" s="16">
        <v>61.57</v>
      </c>
      <c r="AC122" s="16">
        <v>7.23</v>
      </c>
      <c r="AD122" s="20">
        <v>285</v>
      </c>
      <c r="AE122" s="21">
        <v>306.39999999999998</v>
      </c>
      <c r="AF122" s="24"/>
      <c r="AG122" s="24"/>
      <c r="AH122" s="24"/>
      <c r="AI122" s="24"/>
      <c r="AJ122" s="24"/>
      <c r="AK122" s="24"/>
      <c r="AL122" s="24"/>
      <c r="AM122" s="24"/>
      <c r="AN122" s="24">
        <v>231.6</v>
      </c>
      <c r="AO122" s="21">
        <v>249</v>
      </c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>
        <v>211.7</v>
      </c>
      <c r="BC122" s="34">
        <v>28.7</v>
      </c>
      <c r="BD122" s="35">
        <v>3</v>
      </c>
    </row>
    <row r="123" spans="1:56" x14ac:dyDescent="0.2">
      <c r="A123" s="3">
        <v>120</v>
      </c>
      <c r="B123" s="4">
        <v>1191.4100000000001</v>
      </c>
      <c r="C123" s="12"/>
      <c r="D123" s="4">
        <v>387.79</v>
      </c>
      <c r="E123" s="29">
        <v>42.499000000000002</v>
      </c>
      <c r="F123" s="29">
        <v>40.948</v>
      </c>
      <c r="G123" s="29">
        <v>32.389000000000003</v>
      </c>
      <c r="H123" s="29">
        <v>17.414999999999999</v>
      </c>
      <c r="I123" s="29">
        <v>5.9370000000000003</v>
      </c>
      <c r="J123" s="29">
        <v>3.1520000000000001</v>
      </c>
      <c r="K123" s="29">
        <v>5.5579999999999998</v>
      </c>
      <c r="L123" s="29">
        <v>4.5149999999999997</v>
      </c>
      <c r="M123" s="29">
        <v>84.105999999999995</v>
      </c>
      <c r="N123" s="29">
        <v>2.1680000000000001</v>
      </c>
      <c r="O123" s="29">
        <v>0.86399999999999999</v>
      </c>
      <c r="P123" s="16">
        <v>21.7</v>
      </c>
      <c r="Q123" s="16">
        <v>35.299999999999997</v>
      </c>
      <c r="R123" s="16">
        <v>73.400000000000006</v>
      </c>
      <c r="S123" s="16">
        <v>119.6</v>
      </c>
      <c r="T123" s="16">
        <v>4.51</v>
      </c>
      <c r="U123" s="16">
        <v>100.22</v>
      </c>
      <c r="V123" s="16">
        <v>45.18</v>
      </c>
      <c r="W123" s="16">
        <v>138.16999999999999</v>
      </c>
      <c r="X123" s="16">
        <v>60.65</v>
      </c>
      <c r="Y123" s="16">
        <v>16.100000000000001</v>
      </c>
      <c r="Z123" s="16">
        <v>22.32</v>
      </c>
      <c r="AA123" s="16">
        <v>35.22</v>
      </c>
      <c r="AB123" s="16">
        <v>61.57</v>
      </c>
      <c r="AC123" s="16">
        <v>7.23</v>
      </c>
      <c r="AD123" s="20">
        <v>285</v>
      </c>
      <c r="AE123" s="21">
        <v>306.39999999999998</v>
      </c>
      <c r="AF123" s="24"/>
      <c r="AG123" s="24"/>
      <c r="AH123" s="24"/>
      <c r="AI123" s="24"/>
      <c r="AJ123" s="24"/>
      <c r="AK123" s="24"/>
      <c r="AL123" s="24"/>
      <c r="AM123" s="24"/>
      <c r="AN123" s="24">
        <v>231.6</v>
      </c>
      <c r="AO123" s="21">
        <v>249</v>
      </c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>
        <v>211.7</v>
      </c>
      <c r="BC123" s="34">
        <v>28.7</v>
      </c>
      <c r="BD123" s="35">
        <v>3</v>
      </c>
    </row>
    <row r="125" spans="1:56" x14ac:dyDescent="0.2">
      <c r="B125" s="3"/>
      <c r="C125" s="3"/>
      <c r="D125" s="3"/>
    </row>
    <row r="126" spans="1:56" x14ac:dyDescent="0.2">
      <c r="B126" s="3"/>
      <c r="C126" s="3"/>
      <c r="D126" s="3"/>
    </row>
  </sheetData>
  <conditionalFormatting sqref="B125:D126">
    <cfRule type="cellIs" dxfId="0" priority="1" stopIfTrue="1" operator="equal">
      <formula>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U244"/>
  <sheetViews>
    <sheetView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" sqref="B2:EU62"/>
    </sheetView>
  </sheetViews>
  <sheetFormatPr baseColWidth="10" defaultRowHeight="12.75" x14ac:dyDescent="0.2"/>
  <cols>
    <col min="1" max="1" width="5.5703125" style="1" bestFit="1" customWidth="1"/>
    <col min="2" max="13" width="11.42578125" style="26"/>
    <col min="14" max="25" width="11.42578125" style="26" hidden="1" customWidth="1"/>
    <col min="26" max="27" width="11.42578125" style="26"/>
    <col min="150" max="151" width="11.42578125" style="58"/>
  </cols>
  <sheetData>
    <row r="1" spans="1:151" ht="63.75" x14ac:dyDescent="0.2">
      <c r="A1" s="11" t="s">
        <v>308</v>
      </c>
      <c r="B1" s="42" t="s">
        <v>181</v>
      </c>
      <c r="C1" s="42" t="s">
        <v>182</v>
      </c>
      <c r="D1" s="30" t="s">
        <v>183</v>
      </c>
      <c r="E1" s="30" t="s">
        <v>184</v>
      </c>
      <c r="F1" s="56" t="s">
        <v>226</v>
      </c>
      <c r="G1" s="56" t="s">
        <v>250</v>
      </c>
      <c r="H1" s="56" t="s">
        <v>185</v>
      </c>
      <c r="I1" s="56" t="s">
        <v>186</v>
      </c>
      <c r="J1" s="56" t="s">
        <v>311</v>
      </c>
      <c r="K1" s="56" t="s">
        <v>312</v>
      </c>
      <c r="L1" s="56" t="s">
        <v>309</v>
      </c>
      <c r="M1" s="56" t="s">
        <v>310</v>
      </c>
      <c r="N1" s="36" t="s">
        <v>144</v>
      </c>
      <c r="O1" s="36" t="s">
        <v>145</v>
      </c>
      <c r="P1" s="36" t="s">
        <v>146</v>
      </c>
      <c r="Q1" s="36" t="s">
        <v>147</v>
      </c>
      <c r="R1" s="36" t="s">
        <v>148</v>
      </c>
      <c r="S1" s="36" t="s">
        <v>149</v>
      </c>
      <c r="T1" s="36" t="s">
        <v>150</v>
      </c>
      <c r="U1" s="36" t="s">
        <v>151</v>
      </c>
      <c r="V1" s="36" t="s">
        <v>152</v>
      </c>
      <c r="W1" s="36" t="s">
        <v>153</v>
      </c>
      <c r="X1" s="36" t="s">
        <v>154</v>
      </c>
      <c r="Y1" s="36" t="s">
        <v>155</v>
      </c>
      <c r="Z1" s="33" t="s">
        <v>135</v>
      </c>
      <c r="AA1" s="33" t="s">
        <v>136</v>
      </c>
      <c r="AB1" s="33" t="s">
        <v>200</v>
      </c>
      <c r="AC1" s="144" t="s">
        <v>0</v>
      </c>
      <c r="AD1" s="145"/>
      <c r="AE1" s="146" t="s">
        <v>8</v>
      </c>
      <c r="AF1" s="145"/>
      <c r="AG1" s="146" t="s">
        <v>3</v>
      </c>
      <c r="AH1" s="145"/>
      <c r="AI1" s="147" t="s">
        <v>4</v>
      </c>
      <c r="AJ1" s="148"/>
      <c r="AK1" s="147" t="s">
        <v>5</v>
      </c>
      <c r="AL1" s="148"/>
      <c r="AM1" s="49" t="s">
        <v>13</v>
      </c>
      <c r="AN1" s="49" t="s">
        <v>16</v>
      </c>
      <c r="AO1" s="49" t="s">
        <v>254</v>
      </c>
      <c r="AP1" s="49" t="s">
        <v>17</v>
      </c>
      <c r="AQ1" s="49" t="s">
        <v>18</v>
      </c>
      <c r="AR1" s="49" t="s">
        <v>19</v>
      </c>
      <c r="AS1" s="49" t="s">
        <v>255</v>
      </c>
      <c r="AT1" s="49" t="s">
        <v>20</v>
      </c>
      <c r="AU1" s="49" t="s">
        <v>21</v>
      </c>
      <c r="AV1" s="49" t="s">
        <v>22</v>
      </c>
      <c r="AW1" s="49" t="s">
        <v>256</v>
      </c>
      <c r="AX1" s="49" t="s">
        <v>23</v>
      </c>
      <c r="AY1" s="49" t="s">
        <v>24</v>
      </c>
      <c r="AZ1" s="49" t="s">
        <v>25</v>
      </c>
      <c r="BA1" s="49" t="s">
        <v>26</v>
      </c>
      <c r="BB1" s="49" t="s">
        <v>27</v>
      </c>
      <c r="BC1" s="49" t="s">
        <v>28</v>
      </c>
      <c r="BD1" s="49" t="s">
        <v>29</v>
      </c>
      <c r="BE1" s="49" t="s">
        <v>30</v>
      </c>
      <c r="BF1" s="49" t="s">
        <v>31</v>
      </c>
      <c r="BG1" s="49" t="s">
        <v>32</v>
      </c>
      <c r="BH1" s="49" t="s">
        <v>33</v>
      </c>
      <c r="BI1" s="49" t="s">
        <v>34</v>
      </c>
      <c r="BJ1" s="49" t="s">
        <v>35</v>
      </c>
      <c r="BK1" s="49" t="s">
        <v>36</v>
      </c>
      <c r="BL1" s="49" t="s">
        <v>37</v>
      </c>
      <c r="BM1" s="49" t="s">
        <v>38</v>
      </c>
      <c r="BN1" s="49" t="s">
        <v>39</v>
      </c>
      <c r="BO1" s="49" t="s">
        <v>40</v>
      </c>
      <c r="BP1" s="49" t="s">
        <v>41</v>
      </c>
      <c r="BQ1" s="49" t="s">
        <v>42</v>
      </c>
      <c r="BR1" s="49" t="s">
        <v>43</v>
      </c>
      <c r="BS1" s="49" t="s">
        <v>44</v>
      </c>
      <c r="BT1" s="49" t="s">
        <v>45</v>
      </c>
      <c r="BU1" s="49" t="s">
        <v>46</v>
      </c>
      <c r="BV1" s="49" t="s">
        <v>47</v>
      </c>
      <c r="BW1" s="49" t="s">
        <v>49</v>
      </c>
      <c r="BX1" s="49" t="s">
        <v>50</v>
      </c>
      <c r="BY1" s="49" t="s">
        <v>51</v>
      </c>
      <c r="BZ1" s="49" t="s">
        <v>52</v>
      </c>
      <c r="CA1" s="49" t="s">
        <v>170</v>
      </c>
      <c r="CB1" s="49" t="s">
        <v>53</v>
      </c>
      <c r="CC1" s="49" t="s">
        <v>54</v>
      </c>
      <c r="CD1" s="49" t="s">
        <v>55</v>
      </c>
      <c r="CE1" s="49" t="s">
        <v>56</v>
      </c>
      <c r="CF1" s="49" t="s">
        <v>57</v>
      </c>
      <c r="CG1" s="49" t="s">
        <v>58</v>
      </c>
      <c r="CH1" s="49" t="s">
        <v>59</v>
      </c>
      <c r="CI1" s="49" t="s">
        <v>60</v>
      </c>
      <c r="CJ1" s="49" t="s">
        <v>248</v>
      </c>
      <c r="CK1" s="49" t="s">
        <v>61</v>
      </c>
      <c r="CL1" s="49" t="s">
        <v>122</v>
      </c>
      <c r="CM1" s="49" t="s">
        <v>123</v>
      </c>
      <c r="CN1" s="49" t="s">
        <v>124</v>
      </c>
      <c r="CO1" s="49" t="s">
        <v>125</v>
      </c>
      <c r="CP1" s="49" t="s">
        <v>126</v>
      </c>
      <c r="CQ1" s="49" t="s">
        <v>127</v>
      </c>
      <c r="CR1" s="49" t="s">
        <v>257</v>
      </c>
      <c r="CS1" s="49" t="s">
        <v>258</v>
      </c>
      <c r="CT1" s="49" t="s">
        <v>259</v>
      </c>
      <c r="CU1" s="49" t="s">
        <v>260</v>
      </c>
      <c r="CV1" s="49" t="s">
        <v>261</v>
      </c>
      <c r="CW1" s="49" t="s">
        <v>262</v>
      </c>
      <c r="CX1" s="49" t="s">
        <v>263</v>
      </c>
      <c r="CY1" s="49" t="s">
        <v>264</v>
      </c>
      <c r="CZ1" s="49" t="s">
        <v>265</v>
      </c>
      <c r="DA1" s="49" t="s">
        <v>202</v>
      </c>
      <c r="DB1" s="49" t="s">
        <v>203</v>
      </c>
      <c r="DC1" s="49" t="s">
        <v>204</v>
      </c>
      <c r="DD1" s="49" t="s">
        <v>205</v>
      </c>
      <c r="DE1" s="49" t="s">
        <v>206</v>
      </c>
      <c r="DF1" s="49" t="s">
        <v>207</v>
      </c>
      <c r="DG1" s="49" t="s">
        <v>208</v>
      </c>
      <c r="DH1" s="49" t="s">
        <v>209</v>
      </c>
      <c r="DI1" s="49" t="s">
        <v>210</v>
      </c>
      <c r="DJ1" s="49" t="s">
        <v>266</v>
      </c>
      <c r="DK1" s="49" t="s">
        <v>267</v>
      </c>
      <c r="DL1" s="49" t="s">
        <v>268</v>
      </c>
      <c r="DM1" s="49" t="s">
        <v>269</v>
      </c>
      <c r="DN1" s="49" t="s">
        <v>270</v>
      </c>
      <c r="DO1" s="49" t="s">
        <v>271</v>
      </c>
      <c r="DP1" s="49" t="s">
        <v>272</v>
      </c>
      <c r="DQ1" s="49" t="s">
        <v>273</v>
      </c>
      <c r="DR1" s="49" t="s">
        <v>274</v>
      </c>
      <c r="DS1" s="49" t="s">
        <v>275</v>
      </c>
      <c r="DT1" s="49" t="s">
        <v>276</v>
      </c>
      <c r="DU1" s="49" t="s">
        <v>277</v>
      </c>
      <c r="DV1" s="49" t="s">
        <v>278</v>
      </c>
      <c r="DW1" s="49" t="s">
        <v>279</v>
      </c>
      <c r="DX1" s="49" t="s">
        <v>280</v>
      </c>
      <c r="DY1" s="49" t="s">
        <v>281</v>
      </c>
      <c r="DZ1" s="49" t="s">
        <v>282</v>
      </c>
      <c r="EA1" s="49" t="s">
        <v>283</v>
      </c>
      <c r="EB1" s="49" t="s">
        <v>284</v>
      </c>
      <c r="EC1" s="49" t="s">
        <v>285</v>
      </c>
      <c r="ED1" s="49" t="s">
        <v>286</v>
      </c>
      <c r="EE1" s="49" t="s">
        <v>287</v>
      </c>
      <c r="EF1" s="49" t="s">
        <v>288</v>
      </c>
      <c r="EG1" s="49" t="s">
        <v>289</v>
      </c>
      <c r="EH1" s="49" t="s">
        <v>290</v>
      </c>
      <c r="EI1" s="49" t="s">
        <v>291</v>
      </c>
      <c r="EJ1" s="49" t="s">
        <v>292</v>
      </c>
      <c r="EK1" s="49" t="s">
        <v>293</v>
      </c>
      <c r="EL1" s="49" t="s">
        <v>294</v>
      </c>
      <c r="EM1" s="49" t="s">
        <v>295</v>
      </c>
      <c r="EN1" s="49" t="s">
        <v>296</v>
      </c>
      <c r="EO1" s="49" t="s">
        <v>297</v>
      </c>
      <c r="EP1" s="49" t="s">
        <v>298</v>
      </c>
      <c r="EQ1" s="49" t="s">
        <v>313</v>
      </c>
      <c r="ER1" s="49" t="s">
        <v>314</v>
      </c>
      <c r="ES1" s="49" t="s">
        <v>316</v>
      </c>
      <c r="ET1" s="57" t="s">
        <v>317</v>
      </c>
      <c r="EU1" s="57" t="s">
        <v>318</v>
      </c>
    </row>
    <row r="2" spans="1:151" x14ac:dyDescent="0.2">
      <c r="A2" s="2" t="s">
        <v>1</v>
      </c>
      <c r="B2" s="23" t="s">
        <v>189</v>
      </c>
      <c r="C2" s="23" t="s">
        <v>192</v>
      </c>
      <c r="D2" s="23" t="s">
        <v>190</v>
      </c>
      <c r="E2" s="23" t="s">
        <v>191</v>
      </c>
      <c r="F2" s="23" t="s">
        <v>228</v>
      </c>
      <c r="G2" s="23" t="s">
        <v>227</v>
      </c>
      <c r="H2" s="23" t="s">
        <v>193</v>
      </c>
      <c r="I2" s="23" t="s">
        <v>194</v>
      </c>
      <c r="J2" s="23" t="s">
        <v>195</v>
      </c>
      <c r="K2" s="23" t="s">
        <v>198</v>
      </c>
      <c r="L2" s="23" t="s">
        <v>196</v>
      </c>
      <c r="M2" s="25" t="s">
        <v>197</v>
      </c>
      <c r="N2" s="25" t="s">
        <v>144</v>
      </c>
      <c r="O2" s="25" t="s">
        <v>145</v>
      </c>
      <c r="P2" s="25" t="s">
        <v>146</v>
      </c>
      <c r="Q2" s="25" t="s">
        <v>147</v>
      </c>
      <c r="R2" s="25" t="s">
        <v>148</v>
      </c>
      <c r="S2" s="25" t="s">
        <v>149</v>
      </c>
      <c r="T2" s="25" t="s">
        <v>150</v>
      </c>
      <c r="U2" s="25" t="s">
        <v>151</v>
      </c>
      <c r="V2" s="25" t="s">
        <v>152</v>
      </c>
      <c r="W2" s="25" t="s">
        <v>153</v>
      </c>
      <c r="X2" s="25" t="s">
        <v>154</v>
      </c>
      <c r="Y2" s="25" t="s">
        <v>155</v>
      </c>
      <c r="Z2" s="13" t="s">
        <v>137</v>
      </c>
      <c r="AA2" s="13" t="s">
        <v>138</v>
      </c>
      <c r="AB2" s="13" t="s">
        <v>201</v>
      </c>
      <c r="AC2" s="50" t="s">
        <v>62</v>
      </c>
      <c r="AD2" s="50" t="s">
        <v>63</v>
      </c>
      <c r="AE2" s="50" t="s">
        <v>64</v>
      </c>
      <c r="AF2" s="50" t="s">
        <v>65</v>
      </c>
      <c r="AG2" s="50" t="s">
        <v>66</v>
      </c>
      <c r="AH2" s="50" t="s">
        <v>67</v>
      </c>
      <c r="AI2" s="50" t="s">
        <v>68</v>
      </c>
      <c r="AJ2" s="50" t="s">
        <v>69</v>
      </c>
      <c r="AK2" s="50" t="s">
        <v>70</v>
      </c>
      <c r="AL2" s="50" t="s">
        <v>71</v>
      </c>
      <c r="AM2" s="51" t="s">
        <v>72</v>
      </c>
      <c r="AN2" s="51" t="s">
        <v>73</v>
      </c>
      <c r="AO2" s="51" t="s">
        <v>76</v>
      </c>
      <c r="AP2" s="51" t="s">
        <v>74</v>
      </c>
      <c r="AQ2" s="51" t="s">
        <v>75</v>
      </c>
      <c r="AR2" s="51" t="s">
        <v>77</v>
      </c>
      <c r="AS2" s="51" t="s">
        <v>80</v>
      </c>
      <c r="AT2" s="51" t="s">
        <v>78</v>
      </c>
      <c r="AU2" s="51" t="s">
        <v>79</v>
      </c>
      <c r="AV2" s="51" t="s">
        <v>81</v>
      </c>
      <c r="AW2" s="51" t="s">
        <v>84</v>
      </c>
      <c r="AX2" s="51" t="s">
        <v>82</v>
      </c>
      <c r="AY2" s="51" t="s">
        <v>83</v>
      </c>
      <c r="AZ2" s="51" t="s">
        <v>85</v>
      </c>
      <c r="BA2" s="51" t="s">
        <v>86</v>
      </c>
      <c r="BB2" s="51" t="s">
        <v>87</v>
      </c>
      <c r="BC2" s="51" t="s">
        <v>88</v>
      </c>
      <c r="BD2" s="51" t="s">
        <v>89</v>
      </c>
      <c r="BE2" s="51" t="s">
        <v>90</v>
      </c>
      <c r="BF2" s="51" t="s">
        <v>91</v>
      </c>
      <c r="BG2" s="51" t="s">
        <v>92</v>
      </c>
      <c r="BH2" s="51" t="s">
        <v>93</v>
      </c>
      <c r="BI2" s="51" t="s">
        <v>94</v>
      </c>
      <c r="BJ2" s="51" t="s">
        <v>95</v>
      </c>
      <c r="BK2" s="51" t="s">
        <v>96</v>
      </c>
      <c r="BL2" s="51" t="s">
        <v>97</v>
      </c>
      <c r="BM2" s="51" t="s">
        <v>98</v>
      </c>
      <c r="BN2" s="51" t="s">
        <v>99</v>
      </c>
      <c r="BO2" s="51" t="s">
        <v>100</v>
      </c>
      <c r="BP2" s="51" t="s">
        <v>101</v>
      </c>
      <c r="BQ2" s="51" t="s">
        <v>102</v>
      </c>
      <c r="BR2" s="51" t="s">
        <v>103</v>
      </c>
      <c r="BS2" s="51" t="s">
        <v>104</v>
      </c>
      <c r="BT2" s="51" t="s">
        <v>105</v>
      </c>
      <c r="BU2" s="51" t="s">
        <v>106</v>
      </c>
      <c r="BV2" s="51" t="s">
        <v>107</v>
      </c>
      <c r="BW2" s="51" t="s">
        <v>109</v>
      </c>
      <c r="BX2" s="51" t="s">
        <v>110</v>
      </c>
      <c r="BY2" s="51" t="s">
        <v>111</v>
      </c>
      <c r="BZ2" s="51" t="s">
        <v>112</v>
      </c>
      <c r="CA2" s="51" t="s">
        <v>171</v>
      </c>
      <c r="CB2" s="51" t="s">
        <v>113</v>
      </c>
      <c r="CC2" s="51" t="s">
        <v>114</v>
      </c>
      <c r="CD2" s="51" t="s">
        <v>115</v>
      </c>
      <c r="CE2" s="51" t="s">
        <v>116</v>
      </c>
      <c r="CF2" s="51" t="s">
        <v>117</v>
      </c>
      <c r="CG2" s="51" t="s">
        <v>118</v>
      </c>
      <c r="CH2" s="51" t="s">
        <v>119</v>
      </c>
      <c r="CI2" s="51" t="s">
        <v>120</v>
      </c>
      <c r="CJ2" s="51" t="s">
        <v>249</v>
      </c>
      <c r="CK2" s="51" t="s">
        <v>121</v>
      </c>
      <c r="CL2" s="51" t="s">
        <v>128</v>
      </c>
      <c r="CM2" s="51" t="s">
        <v>129</v>
      </c>
      <c r="CN2" s="51" t="s">
        <v>130</v>
      </c>
      <c r="CO2" s="51" t="s">
        <v>131</v>
      </c>
      <c r="CP2" s="51" t="s">
        <v>132</v>
      </c>
      <c r="CQ2" s="51" t="s">
        <v>133</v>
      </c>
      <c r="CR2" s="51" t="s">
        <v>299</v>
      </c>
      <c r="CS2" s="51" t="s">
        <v>300</v>
      </c>
      <c r="CT2" s="51" t="s">
        <v>301</v>
      </c>
      <c r="CU2" s="51" t="s">
        <v>302</v>
      </c>
      <c r="CV2" s="51" t="s">
        <v>303</v>
      </c>
      <c r="CW2" s="51" t="s">
        <v>304</v>
      </c>
      <c r="CX2" s="51" t="s">
        <v>305</v>
      </c>
      <c r="CY2" s="51" t="s">
        <v>306</v>
      </c>
      <c r="CZ2" s="51" t="s">
        <v>307</v>
      </c>
      <c r="DA2" s="51" t="s">
        <v>211</v>
      </c>
      <c r="DB2" s="51" t="s">
        <v>212</v>
      </c>
      <c r="DC2" s="51" t="s">
        <v>213</v>
      </c>
      <c r="DD2" s="51" t="s">
        <v>214</v>
      </c>
      <c r="DE2" s="51" t="s">
        <v>215</v>
      </c>
      <c r="DF2" s="51" t="s">
        <v>216</v>
      </c>
      <c r="DG2" s="51" t="s">
        <v>217</v>
      </c>
      <c r="DH2" s="51" t="s">
        <v>218</v>
      </c>
      <c r="DI2" s="51" t="s">
        <v>219</v>
      </c>
      <c r="DJ2" s="51" t="str">
        <f>CONCATENATE(DJ1,"_M")</f>
        <v>KTA 6_M</v>
      </c>
      <c r="DK2" s="51" t="str">
        <f>CONCATENATE(DK1,"_M")</f>
        <v>KTA 9_M</v>
      </c>
      <c r="DL2" s="51" t="str">
        <f t="shared" ref="DL2:ER2" si="0">CONCATENATE(DL1,"_M")</f>
        <v>KTA 13_M</v>
      </c>
      <c r="DM2" s="51" t="str">
        <f t="shared" si="0"/>
        <v>KTA 26_M</v>
      </c>
      <c r="DN2" s="51" t="str">
        <f t="shared" si="0"/>
        <v>KTA 39_M</v>
      </c>
      <c r="DO2" s="51" t="str">
        <f t="shared" si="0"/>
        <v>KTA 52_M</v>
      </c>
      <c r="DP2" s="51" t="str">
        <f t="shared" si="0"/>
        <v>KTA 78_M</v>
      </c>
      <c r="DQ2" s="51" t="str">
        <f t="shared" si="0"/>
        <v>KTMA 6_M</v>
      </c>
      <c r="DR2" s="51" t="str">
        <f t="shared" si="0"/>
        <v>KTMA 9_M</v>
      </c>
      <c r="DS2" s="51" t="str">
        <f t="shared" si="0"/>
        <v>KTMA 12_M</v>
      </c>
      <c r="DT2" s="51" t="str">
        <f t="shared" si="0"/>
        <v>KTMA 15_M</v>
      </c>
      <c r="DU2" s="51" t="str">
        <f t="shared" si="0"/>
        <v>KTMA 18_M</v>
      </c>
      <c r="DV2" s="51" t="str">
        <f t="shared" si="0"/>
        <v>KTMA 26_M</v>
      </c>
      <c r="DW2" s="51" t="str">
        <f t="shared" si="0"/>
        <v>KTMA 39_M</v>
      </c>
      <c r="DX2" s="51" t="str">
        <f t="shared" si="0"/>
        <v>KTMA 52_M</v>
      </c>
      <c r="DY2" s="51" t="str">
        <f t="shared" si="0"/>
        <v>KTS 3_M</v>
      </c>
      <c r="DZ2" s="51" t="str">
        <f t="shared" si="0"/>
        <v>KTS 7_M</v>
      </c>
      <c r="EA2" s="51" t="str">
        <f t="shared" si="0"/>
        <v>KTS 14_M</v>
      </c>
      <c r="EB2" s="51" t="str">
        <f t="shared" si="0"/>
        <v>KTS 21_M</v>
      </c>
      <c r="EC2" s="51" t="str">
        <f t="shared" si="0"/>
        <v>KTS 28_M</v>
      </c>
      <c r="ED2" s="51" t="str">
        <f t="shared" si="0"/>
        <v>KTS 42_M</v>
      </c>
      <c r="EE2" s="51" t="str">
        <f t="shared" si="0"/>
        <v>KTS 91_M</v>
      </c>
      <c r="EF2" s="51" t="str">
        <f t="shared" si="0"/>
        <v>KTS 182_M</v>
      </c>
      <c r="EG2" s="51" t="str">
        <f t="shared" si="0"/>
        <v>KTS 365_M</v>
      </c>
      <c r="EH2" s="51" t="str">
        <f t="shared" si="0"/>
        <v>KTMN 3_M</v>
      </c>
      <c r="EI2" s="51" t="str">
        <f t="shared" si="0"/>
        <v>KTMN 7_M</v>
      </c>
      <c r="EJ2" s="51" t="str">
        <f t="shared" si="0"/>
        <v>KTMN 14_M</v>
      </c>
      <c r="EK2" s="51" t="str">
        <f t="shared" si="0"/>
        <v>KTMN 21_M</v>
      </c>
      <c r="EL2" s="51" t="str">
        <f t="shared" si="0"/>
        <v>KTMN 28_M</v>
      </c>
      <c r="EM2" s="51" t="str">
        <f t="shared" si="0"/>
        <v>KTMN 42_M</v>
      </c>
      <c r="EN2" s="51" t="str">
        <f t="shared" si="0"/>
        <v>KTMN 91_M</v>
      </c>
      <c r="EO2" s="51" t="str">
        <f t="shared" si="0"/>
        <v>KTMN 182_M</v>
      </c>
      <c r="EP2" s="51" t="str">
        <f t="shared" si="0"/>
        <v>KTMN 365_M</v>
      </c>
      <c r="EQ2" s="51" t="str">
        <f t="shared" si="0"/>
        <v>S1R_M</v>
      </c>
      <c r="ER2" s="51" t="str">
        <f t="shared" si="0"/>
        <v>S2R_M</v>
      </c>
      <c r="ES2" s="51" t="str">
        <f t="shared" ref="ES2:EU2" si="1">CONCATENATE(ES1,"_M")</f>
        <v>INTER Opti_M</v>
      </c>
      <c r="ET2" s="51" t="str">
        <f t="shared" si="1"/>
        <v>AVSH_M</v>
      </c>
      <c r="EU2" s="51" t="str">
        <f t="shared" si="1"/>
        <v>APS_M</v>
      </c>
    </row>
    <row r="3" spans="1:151" x14ac:dyDescent="0.2">
      <c r="A3" s="3">
        <v>0</v>
      </c>
      <c r="B3" s="20">
        <v>68.5</v>
      </c>
      <c r="C3" s="21">
        <v>73.599999999999994</v>
      </c>
      <c r="D3" s="43">
        <v>54.1</v>
      </c>
      <c r="E3" s="43">
        <v>58.1</v>
      </c>
      <c r="F3" s="43">
        <v>55.3</v>
      </c>
      <c r="G3" s="43">
        <v>59.3</v>
      </c>
      <c r="H3" s="43">
        <v>67.8</v>
      </c>
      <c r="I3" s="43">
        <v>71.8</v>
      </c>
      <c r="J3" s="43">
        <v>79.3</v>
      </c>
      <c r="K3" s="43">
        <v>83.3</v>
      </c>
      <c r="L3" s="43">
        <v>55.7</v>
      </c>
      <c r="M3" s="44">
        <v>59.8</v>
      </c>
      <c r="N3" s="21">
        <v>125.5</v>
      </c>
      <c r="O3" s="21">
        <v>133.19999999999999</v>
      </c>
      <c r="P3" s="21">
        <v>0</v>
      </c>
      <c r="Q3" s="21">
        <v>0</v>
      </c>
      <c r="R3" s="21">
        <v>109.9</v>
      </c>
      <c r="S3" s="21">
        <v>116.5</v>
      </c>
      <c r="T3" s="21">
        <v>99.5</v>
      </c>
      <c r="U3" s="21">
        <v>165.3</v>
      </c>
      <c r="V3" s="21">
        <v>91.2</v>
      </c>
      <c r="W3" s="21">
        <v>96.4</v>
      </c>
      <c r="X3" s="21">
        <v>0</v>
      </c>
      <c r="Y3" s="21">
        <v>0</v>
      </c>
      <c r="Z3" s="21">
        <v>6.18</v>
      </c>
      <c r="AA3" s="34">
        <v>98</v>
      </c>
      <c r="AB3" s="35">
        <v>0.75</v>
      </c>
      <c r="AC3" s="52">
        <v>29</v>
      </c>
      <c r="AD3" s="52">
        <v>29</v>
      </c>
      <c r="AE3" s="24"/>
      <c r="AF3" s="53"/>
      <c r="AG3" s="52">
        <v>15.96</v>
      </c>
      <c r="AH3" s="54">
        <v>15.96</v>
      </c>
      <c r="AI3" s="52">
        <v>10</v>
      </c>
      <c r="AJ3" s="54">
        <v>10</v>
      </c>
      <c r="AK3" s="52">
        <v>0</v>
      </c>
      <c r="AL3" s="54">
        <v>0</v>
      </c>
      <c r="AM3" s="55">
        <v>0</v>
      </c>
      <c r="AN3" s="55">
        <v>187.3</v>
      </c>
      <c r="AO3" s="55">
        <v>187.3</v>
      </c>
      <c r="AP3" s="55">
        <v>138.9</v>
      </c>
      <c r="AQ3" s="55">
        <v>98.63</v>
      </c>
      <c r="AR3" s="55">
        <v>195.28</v>
      </c>
      <c r="AS3" s="55">
        <v>195.28</v>
      </c>
      <c r="AT3" s="55">
        <v>145.29</v>
      </c>
      <c r="AU3" s="55">
        <v>104.51</v>
      </c>
      <c r="AV3" s="55">
        <v>195.43</v>
      </c>
      <c r="AW3" s="55">
        <v>195.43</v>
      </c>
      <c r="AX3" s="55">
        <v>145.22</v>
      </c>
      <c r="AY3" s="55">
        <v>104.74</v>
      </c>
      <c r="AZ3" s="55">
        <v>136.47999999999999</v>
      </c>
      <c r="BA3" s="55">
        <v>221.78</v>
      </c>
      <c r="BB3" s="55">
        <v>144.02000000000001</v>
      </c>
      <c r="BC3" s="55">
        <v>96.01</v>
      </c>
      <c r="BD3" s="55">
        <v>1.1100000000000001</v>
      </c>
      <c r="BE3" s="55">
        <v>141.5</v>
      </c>
      <c r="BF3" s="55">
        <v>138.25</v>
      </c>
      <c r="BG3" s="55">
        <v>94.71</v>
      </c>
      <c r="BH3" s="55">
        <v>91.46</v>
      </c>
      <c r="BI3" s="55">
        <v>41.07</v>
      </c>
      <c r="BJ3" s="55">
        <v>79.19</v>
      </c>
      <c r="BK3" s="55">
        <v>123.83</v>
      </c>
      <c r="BL3" s="55">
        <v>123.83</v>
      </c>
      <c r="BM3" s="55">
        <v>41.41</v>
      </c>
      <c r="BN3" s="55">
        <v>41.41</v>
      </c>
      <c r="BO3" s="55">
        <v>7.87</v>
      </c>
      <c r="BP3" s="55">
        <v>7.87</v>
      </c>
      <c r="BQ3" s="55">
        <v>0.46</v>
      </c>
      <c r="BR3" s="55">
        <v>0.14000000000000001</v>
      </c>
      <c r="BS3" s="55">
        <v>6.2E-2</v>
      </c>
      <c r="BT3" s="55">
        <v>7.5999999999999998E-2</v>
      </c>
      <c r="BU3" s="55">
        <v>5.1999999999999998E-2</v>
      </c>
      <c r="BV3" s="55">
        <v>0.05</v>
      </c>
      <c r="BW3" s="55">
        <v>0</v>
      </c>
      <c r="BX3" s="55">
        <v>4.3</v>
      </c>
      <c r="BY3" s="55">
        <v>12.4</v>
      </c>
      <c r="BZ3" s="55">
        <v>25.3</v>
      </c>
      <c r="CA3" s="55">
        <v>51.6</v>
      </c>
      <c r="CB3" s="55">
        <v>1.6</v>
      </c>
      <c r="CC3" s="55">
        <v>4.87</v>
      </c>
      <c r="CD3" s="55">
        <v>0</v>
      </c>
      <c r="CE3" s="55">
        <v>6.95</v>
      </c>
      <c r="CF3" s="55">
        <v>0</v>
      </c>
      <c r="CG3" s="55">
        <v>0.69</v>
      </c>
      <c r="CH3" s="55">
        <v>5.31</v>
      </c>
      <c r="CI3" s="55">
        <v>9.9700000000000006</v>
      </c>
      <c r="CJ3" s="55">
        <v>14.08</v>
      </c>
      <c r="CK3" s="55">
        <v>2.04</v>
      </c>
      <c r="CL3" s="55">
        <v>1.756</v>
      </c>
      <c r="CM3" s="55">
        <v>0.96399999999999997</v>
      </c>
      <c r="CN3" s="55">
        <v>0.629</v>
      </c>
      <c r="CO3" s="55">
        <v>0.46200000000000002</v>
      </c>
      <c r="CP3" s="55">
        <v>0.34499999999999997</v>
      </c>
      <c r="CQ3" s="55">
        <v>0.28899999999999998</v>
      </c>
      <c r="CR3" s="55">
        <v>280.14</v>
      </c>
      <c r="CS3" s="55">
        <v>193.81</v>
      </c>
      <c r="CT3" s="55">
        <v>136.59</v>
      </c>
      <c r="CU3" s="55">
        <v>234.98</v>
      </c>
      <c r="CV3" s="55">
        <v>218.64</v>
      </c>
      <c r="CW3" s="55">
        <v>191.74</v>
      </c>
      <c r="CX3" s="55">
        <v>144.51</v>
      </c>
      <c r="CY3" s="55">
        <v>128.16999999999999</v>
      </c>
      <c r="CZ3" s="55">
        <v>101.27</v>
      </c>
      <c r="DA3" s="55">
        <v>0.22500000000000001</v>
      </c>
      <c r="DB3" s="55">
        <v>0.20399999999999999</v>
      </c>
      <c r="DC3" s="55">
        <v>0.127</v>
      </c>
      <c r="DD3" s="55">
        <v>5.5E-2</v>
      </c>
      <c r="DE3" s="55">
        <v>1.7999999999999999E-2</v>
      </c>
      <c r="DF3" s="55">
        <v>1E-3</v>
      </c>
      <c r="DG3" s="55">
        <v>1E-3</v>
      </c>
      <c r="DH3" s="55">
        <v>1E-3</v>
      </c>
      <c r="DI3" s="55">
        <v>7.0000000000000001E-3</v>
      </c>
      <c r="DJ3" s="55">
        <v>0.33600000000000002</v>
      </c>
      <c r="DK3" s="55">
        <v>0.30199999999999999</v>
      </c>
      <c r="DL3" s="55">
        <v>0.25800000000000001</v>
      </c>
      <c r="DM3" s="55">
        <v>0.16900000000000001</v>
      </c>
      <c r="DN3" s="55">
        <v>0.127</v>
      </c>
      <c r="DO3" s="55">
        <v>8.4000000000000005E-2</v>
      </c>
      <c r="DP3" s="55">
        <v>6.7000000000000004E-2</v>
      </c>
      <c r="DQ3" s="55">
        <v>0.33200000000000002</v>
      </c>
      <c r="DR3" s="55">
        <v>0.23799999999999999</v>
      </c>
      <c r="DS3" s="55">
        <v>0.14399999999999999</v>
      </c>
      <c r="DT3" s="55">
        <v>0.13300000000000001</v>
      </c>
      <c r="DU3" s="55">
        <v>0.126</v>
      </c>
      <c r="DV3" s="55">
        <v>0.108</v>
      </c>
      <c r="DW3" s="55">
        <v>8.3000000000000004E-2</v>
      </c>
      <c r="DX3" s="55">
        <v>5.7000000000000002E-2</v>
      </c>
      <c r="DY3" s="55">
        <v>3.145</v>
      </c>
      <c r="DZ3" s="55">
        <v>1.966</v>
      </c>
      <c r="EA3" s="55">
        <v>1.2230000000000001</v>
      </c>
      <c r="EB3" s="55">
        <v>0.87</v>
      </c>
      <c r="EC3" s="55">
        <v>0.64</v>
      </c>
      <c r="ED3" s="55">
        <v>0.42</v>
      </c>
      <c r="EE3" s="55">
        <v>0.22</v>
      </c>
      <c r="EF3" s="55">
        <v>0.14000000000000001</v>
      </c>
      <c r="EG3" s="55">
        <v>7.2999999999999995E-2</v>
      </c>
      <c r="EH3" s="55">
        <v>1.597</v>
      </c>
      <c r="EI3" s="55">
        <v>0.91</v>
      </c>
      <c r="EJ3" s="55">
        <v>0.441</v>
      </c>
      <c r="EK3" s="55">
        <v>0.38600000000000001</v>
      </c>
      <c r="EL3" s="55">
        <v>0.26700000000000002</v>
      </c>
      <c r="EM3" s="55">
        <v>0.188</v>
      </c>
      <c r="EN3" s="55">
        <v>9.1999999999999998E-2</v>
      </c>
      <c r="EO3" s="55">
        <v>7.1999999999999995E-2</v>
      </c>
      <c r="EP3" s="55">
        <v>0.03</v>
      </c>
      <c r="EQ3" s="55">
        <v>6.95</v>
      </c>
      <c r="ER3" s="55">
        <v>4.87</v>
      </c>
      <c r="ES3" s="55">
        <v>6.8</v>
      </c>
      <c r="ET3" s="55">
        <v>13.44</v>
      </c>
      <c r="EU3" s="55">
        <v>22.6</v>
      </c>
    </row>
    <row r="4" spans="1:151" x14ac:dyDescent="0.2">
      <c r="A4" s="3">
        <v>1</v>
      </c>
      <c r="B4" s="20">
        <v>68.5</v>
      </c>
      <c r="C4" s="21">
        <v>73.599999999999994</v>
      </c>
      <c r="D4" s="24">
        <v>54.1</v>
      </c>
      <c r="E4" s="24">
        <v>58.1</v>
      </c>
      <c r="F4" s="24">
        <v>55.3</v>
      </c>
      <c r="G4" s="24">
        <v>59.3</v>
      </c>
      <c r="H4" s="24">
        <v>67.8</v>
      </c>
      <c r="I4" s="24">
        <v>71.8</v>
      </c>
      <c r="J4" s="24">
        <v>79.3</v>
      </c>
      <c r="K4" s="24">
        <v>83.3</v>
      </c>
      <c r="L4" s="24">
        <v>55.7</v>
      </c>
      <c r="M4" s="21">
        <v>59.8</v>
      </c>
      <c r="N4" s="21">
        <v>125.5</v>
      </c>
      <c r="O4" s="21">
        <v>133.19999999999999</v>
      </c>
      <c r="P4" s="21">
        <v>0</v>
      </c>
      <c r="Q4" s="21">
        <v>0</v>
      </c>
      <c r="R4" s="21">
        <v>109.9</v>
      </c>
      <c r="S4" s="21">
        <v>116.5</v>
      </c>
      <c r="T4" s="21">
        <v>99.5</v>
      </c>
      <c r="U4" s="21">
        <v>165.3</v>
      </c>
      <c r="V4" s="21">
        <v>91.2</v>
      </c>
      <c r="W4" s="21">
        <v>96.4</v>
      </c>
      <c r="X4" s="21">
        <v>0</v>
      </c>
      <c r="Y4" s="21">
        <v>0</v>
      </c>
      <c r="Z4" s="21">
        <v>6.18</v>
      </c>
      <c r="AA4" s="34">
        <v>98</v>
      </c>
      <c r="AB4" s="35">
        <v>0.75</v>
      </c>
      <c r="AC4" s="52">
        <v>29</v>
      </c>
      <c r="AD4" s="52">
        <v>29</v>
      </c>
      <c r="AE4" s="24"/>
      <c r="AF4" s="53"/>
      <c r="AG4" s="52">
        <v>15.96</v>
      </c>
      <c r="AH4" s="54">
        <v>15.96</v>
      </c>
      <c r="AI4" s="52">
        <v>10</v>
      </c>
      <c r="AJ4" s="54">
        <v>10</v>
      </c>
      <c r="AK4" s="52">
        <v>0</v>
      </c>
      <c r="AL4" s="54">
        <v>0</v>
      </c>
      <c r="AM4" s="55">
        <v>0</v>
      </c>
      <c r="AN4" s="55">
        <v>187.3</v>
      </c>
      <c r="AO4" s="55">
        <v>187.3</v>
      </c>
      <c r="AP4" s="55">
        <v>138.9</v>
      </c>
      <c r="AQ4" s="55">
        <v>98.63</v>
      </c>
      <c r="AR4" s="55">
        <v>195.28</v>
      </c>
      <c r="AS4" s="55">
        <v>195.28</v>
      </c>
      <c r="AT4" s="55">
        <v>145.29</v>
      </c>
      <c r="AU4" s="55">
        <v>104.51</v>
      </c>
      <c r="AV4" s="55">
        <v>195.43</v>
      </c>
      <c r="AW4" s="55">
        <v>195.43</v>
      </c>
      <c r="AX4" s="55">
        <v>145.22</v>
      </c>
      <c r="AY4" s="55">
        <v>104.74</v>
      </c>
      <c r="AZ4" s="55">
        <v>136.47999999999999</v>
      </c>
      <c r="BA4" s="55">
        <v>221.78</v>
      </c>
      <c r="BB4" s="55">
        <v>144.02000000000001</v>
      </c>
      <c r="BC4" s="55">
        <v>96.01</v>
      </c>
      <c r="BD4" s="55">
        <v>1.1100000000000001</v>
      </c>
      <c r="BE4" s="55">
        <v>141.5</v>
      </c>
      <c r="BF4" s="55">
        <v>138.25</v>
      </c>
      <c r="BG4" s="55">
        <v>94.71</v>
      </c>
      <c r="BH4" s="55">
        <v>91.46</v>
      </c>
      <c r="BI4" s="55">
        <v>41.07</v>
      </c>
      <c r="BJ4" s="55">
        <v>79.19</v>
      </c>
      <c r="BK4" s="55">
        <v>123.83</v>
      </c>
      <c r="BL4" s="55">
        <v>123.83</v>
      </c>
      <c r="BM4" s="55">
        <v>41.41</v>
      </c>
      <c r="BN4" s="55">
        <v>41.41</v>
      </c>
      <c r="BO4" s="55">
        <v>7.87</v>
      </c>
      <c r="BP4" s="55">
        <v>7.87</v>
      </c>
      <c r="BQ4" s="55">
        <v>0.46</v>
      </c>
      <c r="BR4" s="55">
        <v>0.14000000000000001</v>
      </c>
      <c r="BS4" s="55">
        <v>6.2E-2</v>
      </c>
      <c r="BT4" s="55">
        <v>7.5999999999999998E-2</v>
      </c>
      <c r="BU4" s="55">
        <v>5.1999999999999998E-2</v>
      </c>
      <c r="BV4" s="55">
        <v>0.05</v>
      </c>
      <c r="BW4" s="55">
        <v>0</v>
      </c>
      <c r="BX4" s="55">
        <v>4.3</v>
      </c>
      <c r="BY4" s="55">
        <v>12.4</v>
      </c>
      <c r="BZ4" s="55">
        <v>25.3</v>
      </c>
      <c r="CA4" s="55">
        <v>51.6</v>
      </c>
      <c r="CB4" s="55">
        <v>1.6</v>
      </c>
      <c r="CC4" s="55">
        <v>4.87</v>
      </c>
      <c r="CD4" s="55">
        <v>0</v>
      </c>
      <c r="CE4" s="55">
        <v>6.95</v>
      </c>
      <c r="CF4" s="55">
        <v>0</v>
      </c>
      <c r="CG4" s="55">
        <v>0.69</v>
      </c>
      <c r="CH4" s="55">
        <v>5.31</v>
      </c>
      <c r="CI4" s="55">
        <v>9.9700000000000006</v>
      </c>
      <c r="CJ4" s="55">
        <v>14.08</v>
      </c>
      <c r="CK4" s="55">
        <v>2.04</v>
      </c>
      <c r="CL4" s="55">
        <v>1.756</v>
      </c>
      <c r="CM4" s="55">
        <v>0.96399999999999997</v>
      </c>
      <c r="CN4" s="55">
        <v>0.629</v>
      </c>
      <c r="CO4" s="55">
        <v>0.46200000000000002</v>
      </c>
      <c r="CP4" s="55">
        <v>0.34499999999999997</v>
      </c>
      <c r="CQ4" s="55">
        <v>0.28899999999999998</v>
      </c>
      <c r="CR4" s="55">
        <v>280.14</v>
      </c>
      <c r="CS4" s="55">
        <v>193.81</v>
      </c>
      <c r="CT4" s="55">
        <v>136.59</v>
      </c>
      <c r="CU4" s="55">
        <v>234.98</v>
      </c>
      <c r="CV4" s="55">
        <v>218.64</v>
      </c>
      <c r="CW4" s="55">
        <v>191.74</v>
      </c>
      <c r="CX4" s="55">
        <v>144.51</v>
      </c>
      <c r="CY4" s="55">
        <v>128.16999999999999</v>
      </c>
      <c r="CZ4" s="55">
        <v>101.27</v>
      </c>
      <c r="DA4" s="55">
        <v>0.22500000000000001</v>
      </c>
      <c r="DB4" s="55">
        <v>0.20399999999999999</v>
      </c>
      <c r="DC4" s="55">
        <v>0.127</v>
      </c>
      <c r="DD4" s="55">
        <v>5.5E-2</v>
      </c>
      <c r="DE4" s="55">
        <v>1.7999999999999999E-2</v>
      </c>
      <c r="DF4" s="55">
        <v>1E-3</v>
      </c>
      <c r="DG4" s="55">
        <v>1E-3</v>
      </c>
      <c r="DH4" s="55">
        <v>1E-3</v>
      </c>
      <c r="DI4" s="55">
        <v>7.0000000000000001E-3</v>
      </c>
      <c r="DJ4" s="55">
        <v>0.33600000000000002</v>
      </c>
      <c r="DK4" s="55">
        <v>0.30199999999999999</v>
      </c>
      <c r="DL4" s="55">
        <v>0.25800000000000001</v>
      </c>
      <c r="DM4" s="55">
        <v>0.16900000000000001</v>
      </c>
      <c r="DN4" s="55">
        <v>0.127</v>
      </c>
      <c r="DO4" s="55">
        <v>8.4000000000000005E-2</v>
      </c>
      <c r="DP4" s="55">
        <v>6.7000000000000004E-2</v>
      </c>
      <c r="DQ4" s="55">
        <v>0.33200000000000002</v>
      </c>
      <c r="DR4" s="55">
        <v>0.23799999999999999</v>
      </c>
      <c r="DS4" s="55">
        <v>0.14399999999999999</v>
      </c>
      <c r="DT4" s="55">
        <v>0.13300000000000001</v>
      </c>
      <c r="DU4" s="55">
        <v>0.126</v>
      </c>
      <c r="DV4" s="55">
        <v>0.108</v>
      </c>
      <c r="DW4" s="55">
        <v>8.3000000000000004E-2</v>
      </c>
      <c r="DX4" s="55">
        <v>5.7000000000000002E-2</v>
      </c>
      <c r="DY4" s="55">
        <v>3.145</v>
      </c>
      <c r="DZ4" s="55">
        <v>1.966</v>
      </c>
      <c r="EA4" s="55">
        <v>1.2230000000000001</v>
      </c>
      <c r="EB4" s="55">
        <v>0.87</v>
      </c>
      <c r="EC4" s="55">
        <v>0.64</v>
      </c>
      <c r="ED4" s="55">
        <v>0.42</v>
      </c>
      <c r="EE4" s="55">
        <v>0.22</v>
      </c>
      <c r="EF4" s="55">
        <v>0.14000000000000001</v>
      </c>
      <c r="EG4" s="55">
        <v>7.2999999999999995E-2</v>
      </c>
      <c r="EH4" s="55">
        <v>1.597</v>
      </c>
      <c r="EI4" s="55">
        <v>0.91</v>
      </c>
      <c r="EJ4" s="55">
        <v>0.441</v>
      </c>
      <c r="EK4" s="55">
        <v>0.38600000000000001</v>
      </c>
      <c r="EL4" s="55">
        <v>0.26700000000000002</v>
      </c>
      <c r="EM4" s="55">
        <v>0.188</v>
      </c>
      <c r="EN4" s="55">
        <v>9.1999999999999998E-2</v>
      </c>
      <c r="EO4" s="55">
        <v>7.1999999999999995E-2</v>
      </c>
      <c r="EP4" s="55">
        <v>0.03</v>
      </c>
      <c r="EQ4" s="55">
        <v>6.95</v>
      </c>
      <c r="ER4" s="55">
        <v>4.87</v>
      </c>
      <c r="ES4" s="55">
        <v>6.8</v>
      </c>
      <c r="ET4" s="55">
        <v>13.44</v>
      </c>
      <c r="EU4" s="55">
        <v>22.6</v>
      </c>
    </row>
    <row r="5" spans="1:151" x14ac:dyDescent="0.2">
      <c r="A5" s="3">
        <v>2</v>
      </c>
      <c r="B5" s="20">
        <v>68.5</v>
      </c>
      <c r="C5" s="21">
        <v>73.599999999999994</v>
      </c>
      <c r="D5" s="24">
        <v>54.1</v>
      </c>
      <c r="E5" s="24">
        <v>58.1</v>
      </c>
      <c r="F5" s="24">
        <v>55.3</v>
      </c>
      <c r="G5" s="24">
        <v>59.3</v>
      </c>
      <c r="H5" s="24">
        <v>67.8</v>
      </c>
      <c r="I5" s="24">
        <v>71.8</v>
      </c>
      <c r="J5" s="24">
        <v>79.3</v>
      </c>
      <c r="K5" s="24">
        <v>83.3</v>
      </c>
      <c r="L5" s="24">
        <v>55.7</v>
      </c>
      <c r="M5" s="21">
        <v>59.8</v>
      </c>
      <c r="N5" s="21">
        <v>125.5</v>
      </c>
      <c r="O5" s="21">
        <v>133.19999999999999</v>
      </c>
      <c r="P5" s="21">
        <v>0</v>
      </c>
      <c r="Q5" s="21">
        <v>0</v>
      </c>
      <c r="R5" s="21">
        <v>109.9</v>
      </c>
      <c r="S5" s="21">
        <v>116.5</v>
      </c>
      <c r="T5" s="21">
        <v>99.5</v>
      </c>
      <c r="U5" s="21">
        <v>165.3</v>
      </c>
      <c r="V5" s="21">
        <v>91.2</v>
      </c>
      <c r="W5" s="21">
        <v>96.4</v>
      </c>
      <c r="X5" s="21">
        <v>0</v>
      </c>
      <c r="Y5" s="21">
        <v>0</v>
      </c>
      <c r="Z5" s="21">
        <v>6.18</v>
      </c>
      <c r="AA5" s="34">
        <v>98</v>
      </c>
      <c r="AB5" s="35">
        <v>0.75</v>
      </c>
      <c r="AC5" s="52">
        <v>29</v>
      </c>
      <c r="AD5" s="52">
        <v>29</v>
      </c>
      <c r="AE5" s="24"/>
      <c r="AF5" s="53"/>
      <c r="AG5" s="52">
        <v>15.96</v>
      </c>
      <c r="AH5" s="54">
        <v>15.96</v>
      </c>
      <c r="AI5" s="52">
        <v>10</v>
      </c>
      <c r="AJ5" s="54">
        <v>10</v>
      </c>
      <c r="AK5" s="52">
        <v>0</v>
      </c>
      <c r="AL5" s="54">
        <v>0</v>
      </c>
      <c r="AM5" s="55">
        <v>0</v>
      </c>
      <c r="AN5" s="55">
        <v>187.3</v>
      </c>
      <c r="AO5" s="55">
        <v>187.3</v>
      </c>
      <c r="AP5" s="55">
        <v>138.9</v>
      </c>
      <c r="AQ5" s="55">
        <v>98.63</v>
      </c>
      <c r="AR5" s="55">
        <v>195.28</v>
      </c>
      <c r="AS5" s="55">
        <v>195.28</v>
      </c>
      <c r="AT5" s="55">
        <v>145.29</v>
      </c>
      <c r="AU5" s="55">
        <v>104.51</v>
      </c>
      <c r="AV5" s="55">
        <v>195.43</v>
      </c>
      <c r="AW5" s="55">
        <v>195.43</v>
      </c>
      <c r="AX5" s="55">
        <v>145.22</v>
      </c>
      <c r="AY5" s="55">
        <v>104.74</v>
      </c>
      <c r="AZ5" s="55">
        <v>136.47999999999999</v>
      </c>
      <c r="BA5" s="55">
        <v>221.78</v>
      </c>
      <c r="BB5" s="55">
        <v>144.02000000000001</v>
      </c>
      <c r="BC5" s="55">
        <v>96.01</v>
      </c>
      <c r="BD5" s="55">
        <v>1.1100000000000001</v>
      </c>
      <c r="BE5" s="55">
        <v>141.5</v>
      </c>
      <c r="BF5" s="55">
        <v>138.25</v>
      </c>
      <c r="BG5" s="55">
        <v>94.71</v>
      </c>
      <c r="BH5" s="55">
        <v>91.46</v>
      </c>
      <c r="BI5" s="55">
        <v>41.07</v>
      </c>
      <c r="BJ5" s="55">
        <v>79.19</v>
      </c>
      <c r="BK5" s="55">
        <v>123.83</v>
      </c>
      <c r="BL5" s="55">
        <v>123.83</v>
      </c>
      <c r="BM5" s="55">
        <v>41.41</v>
      </c>
      <c r="BN5" s="55">
        <v>41.41</v>
      </c>
      <c r="BO5" s="55">
        <v>7.87</v>
      </c>
      <c r="BP5" s="55">
        <v>7.87</v>
      </c>
      <c r="BQ5" s="55">
        <v>0.46</v>
      </c>
      <c r="BR5" s="55">
        <v>0.14000000000000001</v>
      </c>
      <c r="BS5" s="55">
        <v>6.2E-2</v>
      </c>
      <c r="BT5" s="55">
        <v>7.5999999999999998E-2</v>
      </c>
      <c r="BU5" s="55">
        <v>5.1999999999999998E-2</v>
      </c>
      <c r="BV5" s="55">
        <v>0.05</v>
      </c>
      <c r="BW5" s="55">
        <v>0</v>
      </c>
      <c r="BX5" s="55">
        <v>4.3</v>
      </c>
      <c r="BY5" s="55">
        <v>12.4</v>
      </c>
      <c r="BZ5" s="55">
        <v>25.3</v>
      </c>
      <c r="CA5" s="55">
        <v>51.6</v>
      </c>
      <c r="CB5" s="55">
        <v>1.6</v>
      </c>
      <c r="CC5" s="55">
        <v>4.87</v>
      </c>
      <c r="CD5" s="55">
        <v>0</v>
      </c>
      <c r="CE5" s="55">
        <v>6.95</v>
      </c>
      <c r="CF5" s="55">
        <v>0</v>
      </c>
      <c r="CG5" s="55">
        <v>0.69</v>
      </c>
      <c r="CH5" s="55">
        <v>5.31</v>
      </c>
      <c r="CI5" s="55">
        <v>9.9700000000000006</v>
      </c>
      <c r="CJ5" s="55">
        <v>14.08</v>
      </c>
      <c r="CK5" s="55">
        <v>2.04</v>
      </c>
      <c r="CL5" s="55">
        <v>1.756</v>
      </c>
      <c r="CM5" s="55">
        <v>0.96399999999999997</v>
      </c>
      <c r="CN5" s="55">
        <v>0.629</v>
      </c>
      <c r="CO5" s="55">
        <v>0.46200000000000002</v>
      </c>
      <c r="CP5" s="55">
        <v>0.34499999999999997</v>
      </c>
      <c r="CQ5" s="55">
        <v>0.28899999999999998</v>
      </c>
      <c r="CR5" s="55">
        <v>280.14</v>
      </c>
      <c r="CS5" s="55">
        <v>193.81</v>
      </c>
      <c r="CT5" s="55">
        <v>136.59</v>
      </c>
      <c r="CU5" s="55">
        <v>234.98</v>
      </c>
      <c r="CV5" s="55">
        <v>218.64</v>
      </c>
      <c r="CW5" s="55">
        <v>191.74</v>
      </c>
      <c r="CX5" s="55">
        <v>144.51</v>
      </c>
      <c r="CY5" s="55">
        <v>128.16999999999999</v>
      </c>
      <c r="CZ5" s="55">
        <v>101.27</v>
      </c>
      <c r="DA5" s="55">
        <v>0.22500000000000001</v>
      </c>
      <c r="DB5" s="55">
        <v>0.20399999999999999</v>
      </c>
      <c r="DC5" s="55">
        <v>0.127</v>
      </c>
      <c r="DD5" s="55">
        <v>5.5E-2</v>
      </c>
      <c r="DE5" s="55">
        <v>1.7999999999999999E-2</v>
      </c>
      <c r="DF5" s="55">
        <v>1E-3</v>
      </c>
      <c r="DG5" s="55">
        <v>1E-3</v>
      </c>
      <c r="DH5" s="55">
        <v>1E-3</v>
      </c>
      <c r="DI5" s="55">
        <v>7.0000000000000001E-3</v>
      </c>
      <c r="DJ5" s="55">
        <v>0.33600000000000002</v>
      </c>
      <c r="DK5" s="55">
        <v>0.30199999999999999</v>
      </c>
      <c r="DL5" s="55">
        <v>0.25800000000000001</v>
      </c>
      <c r="DM5" s="55">
        <v>0.16900000000000001</v>
      </c>
      <c r="DN5" s="55">
        <v>0.127</v>
      </c>
      <c r="DO5" s="55">
        <v>8.4000000000000005E-2</v>
      </c>
      <c r="DP5" s="55">
        <v>6.7000000000000004E-2</v>
      </c>
      <c r="DQ5" s="55">
        <v>0.33200000000000002</v>
      </c>
      <c r="DR5" s="55">
        <v>0.23799999999999999</v>
      </c>
      <c r="DS5" s="55">
        <v>0.14399999999999999</v>
      </c>
      <c r="DT5" s="55">
        <v>0.13300000000000001</v>
      </c>
      <c r="DU5" s="55">
        <v>0.126</v>
      </c>
      <c r="DV5" s="55">
        <v>0.108</v>
      </c>
      <c r="DW5" s="55">
        <v>8.3000000000000004E-2</v>
      </c>
      <c r="DX5" s="55">
        <v>5.7000000000000002E-2</v>
      </c>
      <c r="DY5" s="55">
        <v>3.145</v>
      </c>
      <c r="DZ5" s="55">
        <v>1.966</v>
      </c>
      <c r="EA5" s="55">
        <v>1.2230000000000001</v>
      </c>
      <c r="EB5" s="55">
        <v>0.87</v>
      </c>
      <c r="EC5" s="55">
        <v>0.64</v>
      </c>
      <c r="ED5" s="55">
        <v>0.42</v>
      </c>
      <c r="EE5" s="55">
        <v>0.22</v>
      </c>
      <c r="EF5" s="55">
        <v>0.14000000000000001</v>
      </c>
      <c r="EG5" s="55">
        <v>7.2999999999999995E-2</v>
      </c>
      <c r="EH5" s="55">
        <v>1.597</v>
      </c>
      <c r="EI5" s="55">
        <v>0.91</v>
      </c>
      <c r="EJ5" s="55">
        <v>0.441</v>
      </c>
      <c r="EK5" s="55">
        <v>0.38600000000000001</v>
      </c>
      <c r="EL5" s="55">
        <v>0.26700000000000002</v>
      </c>
      <c r="EM5" s="55">
        <v>0.188</v>
      </c>
      <c r="EN5" s="55">
        <v>9.1999999999999998E-2</v>
      </c>
      <c r="EO5" s="55">
        <v>7.1999999999999995E-2</v>
      </c>
      <c r="EP5" s="55">
        <v>0.03</v>
      </c>
      <c r="EQ5" s="55">
        <v>6.95</v>
      </c>
      <c r="ER5" s="55">
        <v>4.87</v>
      </c>
      <c r="ES5" s="55">
        <v>6.8</v>
      </c>
      <c r="ET5" s="55">
        <v>13.44</v>
      </c>
      <c r="EU5" s="55">
        <v>22.6</v>
      </c>
    </row>
    <row r="6" spans="1:151" x14ac:dyDescent="0.2">
      <c r="A6" s="3">
        <v>3</v>
      </c>
      <c r="B6" s="20">
        <v>68.5</v>
      </c>
      <c r="C6" s="21">
        <v>73.599999999999994</v>
      </c>
      <c r="D6" s="24">
        <v>54.1</v>
      </c>
      <c r="E6" s="24">
        <v>58.1</v>
      </c>
      <c r="F6" s="24">
        <v>55.3</v>
      </c>
      <c r="G6" s="24">
        <v>59.3</v>
      </c>
      <c r="H6" s="24">
        <v>67.8</v>
      </c>
      <c r="I6" s="24">
        <v>71.8</v>
      </c>
      <c r="J6" s="24">
        <v>79.3</v>
      </c>
      <c r="K6" s="24">
        <v>83.3</v>
      </c>
      <c r="L6" s="24">
        <v>55.7</v>
      </c>
      <c r="M6" s="21">
        <v>59.8</v>
      </c>
      <c r="N6" s="21">
        <v>125.5</v>
      </c>
      <c r="O6" s="21">
        <v>133.19999999999999</v>
      </c>
      <c r="P6" s="21">
        <v>0</v>
      </c>
      <c r="Q6" s="21">
        <v>0</v>
      </c>
      <c r="R6" s="21">
        <v>109.9</v>
      </c>
      <c r="S6" s="21">
        <v>116.5</v>
      </c>
      <c r="T6" s="21">
        <v>99.5</v>
      </c>
      <c r="U6" s="21">
        <v>165.3</v>
      </c>
      <c r="V6" s="21">
        <v>91.2</v>
      </c>
      <c r="W6" s="21">
        <v>96.4</v>
      </c>
      <c r="X6" s="21">
        <v>0</v>
      </c>
      <c r="Y6" s="21">
        <v>0</v>
      </c>
      <c r="Z6" s="21">
        <v>6.18</v>
      </c>
      <c r="AA6" s="34">
        <v>98</v>
      </c>
      <c r="AB6" s="35">
        <v>0.75</v>
      </c>
      <c r="AC6" s="52">
        <v>29</v>
      </c>
      <c r="AD6" s="52">
        <v>29</v>
      </c>
      <c r="AE6" s="24"/>
      <c r="AF6" s="53"/>
      <c r="AG6" s="52">
        <v>15.96</v>
      </c>
      <c r="AH6" s="54">
        <v>15.96</v>
      </c>
      <c r="AI6" s="52">
        <v>10</v>
      </c>
      <c r="AJ6" s="54">
        <v>10</v>
      </c>
      <c r="AK6" s="52">
        <v>0</v>
      </c>
      <c r="AL6" s="54">
        <v>0</v>
      </c>
      <c r="AM6" s="55">
        <v>0</v>
      </c>
      <c r="AN6" s="55">
        <v>187.3</v>
      </c>
      <c r="AO6" s="55">
        <v>187.3</v>
      </c>
      <c r="AP6" s="55">
        <v>138.9</v>
      </c>
      <c r="AQ6" s="55">
        <v>98.63</v>
      </c>
      <c r="AR6" s="55">
        <v>195.28</v>
      </c>
      <c r="AS6" s="55">
        <v>195.28</v>
      </c>
      <c r="AT6" s="55">
        <v>145.29</v>
      </c>
      <c r="AU6" s="55">
        <v>104.51</v>
      </c>
      <c r="AV6" s="55">
        <v>195.43</v>
      </c>
      <c r="AW6" s="55">
        <v>195.43</v>
      </c>
      <c r="AX6" s="55">
        <v>145.22</v>
      </c>
      <c r="AY6" s="55">
        <v>104.74</v>
      </c>
      <c r="AZ6" s="55">
        <v>136.47999999999999</v>
      </c>
      <c r="BA6" s="55">
        <v>221.78</v>
      </c>
      <c r="BB6" s="55">
        <v>144.02000000000001</v>
      </c>
      <c r="BC6" s="55">
        <v>96.01</v>
      </c>
      <c r="BD6" s="55">
        <v>1.1100000000000001</v>
      </c>
      <c r="BE6" s="55">
        <v>141.5</v>
      </c>
      <c r="BF6" s="55">
        <v>138.25</v>
      </c>
      <c r="BG6" s="55">
        <v>94.71</v>
      </c>
      <c r="BH6" s="55">
        <v>91.46</v>
      </c>
      <c r="BI6" s="55">
        <v>41.07</v>
      </c>
      <c r="BJ6" s="55">
        <v>79.19</v>
      </c>
      <c r="BK6" s="55">
        <v>123.83</v>
      </c>
      <c r="BL6" s="55">
        <v>123.83</v>
      </c>
      <c r="BM6" s="55">
        <v>41.41</v>
      </c>
      <c r="BN6" s="55">
        <v>41.41</v>
      </c>
      <c r="BO6" s="55">
        <v>7.87</v>
      </c>
      <c r="BP6" s="55">
        <v>7.87</v>
      </c>
      <c r="BQ6" s="55">
        <v>0.46</v>
      </c>
      <c r="BR6" s="55">
        <v>0.14000000000000001</v>
      </c>
      <c r="BS6" s="55">
        <v>6.2E-2</v>
      </c>
      <c r="BT6" s="55">
        <v>7.5999999999999998E-2</v>
      </c>
      <c r="BU6" s="55">
        <v>5.1999999999999998E-2</v>
      </c>
      <c r="BV6" s="55">
        <v>0.05</v>
      </c>
      <c r="BW6" s="55">
        <v>0</v>
      </c>
      <c r="BX6" s="55">
        <v>4.3</v>
      </c>
      <c r="BY6" s="55">
        <v>12.4</v>
      </c>
      <c r="BZ6" s="55">
        <v>25.3</v>
      </c>
      <c r="CA6" s="55">
        <v>51.6</v>
      </c>
      <c r="CB6" s="55">
        <v>1.6</v>
      </c>
      <c r="CC6" s="55">
        <v>4.87</v>
      </c>
      <c r="CD6" s="55">
        <v>0</v>
      </c>
      <c r="CE6" s="55">
        <v>6.95</v>
      </c>
      <c r="CF6" s="55">
        <v>0</v>
      </c>
      <c r="CG6" s="55">
        <v>0.69</v>
      </c>
      <c r="CH6" s="55">
        <v>5.31</v>
      </c>
      <c r="CI6" s="55">
        <v>9.9700000000000006</v>
      </c>
      <c r="CJ6" s="55">
        <v>14.08</v>
      </c>
      <c r="CK6" s="55">
        <v>2.04</v>
      </c>
      <c r="CL6" s="55">
        <v>1.756</v>
      </c>
      <c r="CM6" s="55">
        <v>0.96399999999999997</v>
      </c>
      <c r="CN6" s="55">
        <v>0.629</v>
      </c>
      <c r="CO6" s="55">
        <v>0.46200000000000002</v>
      </c>
      <c r="CP6" s="55">
        <v>0.34499999999999997</v>
      </c>
      <c r="CQ6" s="55">
        <v>0.28899999999999998</v>
      </c>
      <c r="CR6" s="55">
        <v>280.14</v>
      </c>
      <c r="CS6" s="55">
        <v>193.81</v>
      </c>
      <c r="CT6" s="55">
        <v>136.59</v>
      </c>
      <c r="CU6" s="55">
        <v>234.98</v>
      </c>
      <c r="CV6" s="55">
        <v>218.64</v>
      </c>
      <c r="CW6" s="55">
        <v>191.74</v>
      </c>
      <c r="CX6" s="55">
        <v>144.51</v>
      </c>
      <c r="CY6" s="55">
        <v>128.16999999999999</v>
      </c>
      <c r="CZ6" s="55">
        <v>101.27</v>
      </c>
      <c r="DA6" s="55">
        <v>0.22500000000000001</v>
      </c>
      <c r="DB6" s="55">
        <v>0.20399999999999999</v>
      </c>
      <c r="DC6" s="55">
        <v>0.127</v>
      </c>
      <c r="DD6" s="55">
        <v>5.5E-2</v>
      </c>
      <c r="DE6" s="55">
        <v>1.7999999999999999E-2</v>
      </c>
      <c r="DF6" s="55">
        <v>1E-3</v>
      </c>
      <c r="DG6" s="55">
        <v>1E-3</v>
      </c>
      <c r="DH6" s="55">
        <v>1E-3</v>
      </c>
      <c r="DI6" s="55">
        <v>7.0000000000000001E-3</v>
      </c>
      <c r="DJ6" s="55">
        <v>0.33600000000000002</v>
      </c>
      <c r="DK6" s="55">
        <v>0.30199999999999999</v>
      </c>
      <c r="DL6" s="55">
        <v>0.25800000000000001</v>
      </c>
      <c r="DM6" s="55">
        <v>0.16900000000000001</v>
      </c>
      <c r="DN6" s="55">
        <v>0.127</v>
      </c>
      <c r="DO6" s="55">
        <v>8.4000000000000005E-2</v>
      </c>
      <c r="DP6" s="55">
        <v>6.7000000000000004E-2</v>
      </c>
      <c r="DQ6" s="55">
        <v>0.33200000000000002</v>
      </c>
      <c r="DR6" s="55">
        <v>0.23799999999999999</v>
      </c>
      <c r="DS6" s="55">
        <v>0.14399999999999999</v>
      </c>
      <c r="DT6" s="55">
        <v>0.13300000000000001</v>
      </c>
      <c r="DU6" s="55">
        <v>0.126</v>
      </c>
      <c r="DV6" s="55">
        <v>0.108</v>
      </c>
      <c r="DW6" s="55">
        <v>8.3000000000000004E-2</v>
      </c>
      <c r="DX6" s="55">
        <v>5.7000000000000002E-2</v>
      </c>
      <c r="DY6" s="55">
        <v>3.145</v>
      </c>
      <c r="DZ6" s="55">
        <v>1.966</v>
      </c>
      <c r="EA6" s="55">
        <v>1.2230000000000001</v>
      </c>
      <c r="EB6" s="55">
        <v>0.87</v>
      </c>
      <c r="EC6" s="55">
        <v>0.64</v>
      </c>
      <c r="ED6" s="55">
        <v>0.42</v>
      </c>
      <c r="EE6" s="55">
        <v>0.22</v>
      </c>
      <c r="EF6" s="55">
        <v>0.14000000000000001</v>
      </c>
      <c r="EG6" s="55">
        <v>7.2999999999999995E-2</v>
      </c>
      <c r="EH6" s="55">
        <v>1.597</v>
      </c>
      <c r="EI6" s="55">
        <v>0.91</v>
      </c>
      <c r="EJ6" s="55">
        <v>0.441</v>
      </c>
      <c r="EK6" s="55">
        <v>0.38600000000000001</v>
      </c>
      <c r="EL6" s="55">
        <v>0.26700000000000002</v>
      </c>
      <c r="EM6" s="55">
        <v>0.188</v>
      </c>
      <c r="EN6" s="55">
        <v>9.1999999999999998E-2</v>
      </c>
      <c r="EO6" s="55">
        <v>7.1999999999999995E-2</v>
      </c>
      <c r="EP6" s="55">
        <v>0.03</v>
      </c>
      <c r="EQ6" s="55">
        <v>6.95</v>
      </c>
      <c r="ER6" s="55">
        <v>4.87</v>
      </c>
      <c r="ES6" s="55">
        <v>6.8</v>
      </c>
      <c r="ET6" s="55">
        <v>13.44</v>
      </c>
      <c r="EU6" s="55">
        <v>22.6</v>
      </c>
    </row>
    <row r="7" spans="1:151" x14ac:dyDescent="0.2">
      <c r="A7" s="3">
        <v>4</v>
      </c>
      <c r="B7" s="20">
        <v>68.5</v>
      </c>
      <c r="C7" s="21">
        <v>73.599999999999994</v>
      </c>
      <c r="D7" s="24">
        <v>54.1</v>
      </c>
      <c r="E7" s="24">
        <v>58.1</v>
      </c>
      <c r="F7" s="24">
        <v>55.3</v>
      </c>
      <c r="G7" s="24">
        <v>59.3</v>
      </c>
      <c r="H7" s="24">
        <v>67.8</v>
      </c>
      <c r="I7" s="24">
        <v>71.8</v>
      </c>
      <c r="J7" s="24">
        <v>79.3</v>
      </c>
      <c r="K7" s="24">
        <v>83.3</v>
      </c>
      <c r="L7" s="24">
        <v>55.7</v>
      </c>
      <c r="M7" s="21">
        <v>59.8</v>
      </c>
      <c r="N7" s="21">
        <v>125.5</v>
      </c>
      <c r="O7" s="21">
        <v>133.19999999999999</v>
      </c>
      <c r="P7" s="21">
        <v>0</v>
      </c>
      <c r="Q7" s="21">
        <v>0</v>
      </c>
      <c r="R7" s="21">
        <v>109.9</v>
      </c>
      <c r="S7" s="21">
        <v>116.5</v>
      </c>
      <c r="T7" s="21">
        <v>99.5</v>
      </c>
      <c r="U7" s="21">
        <v>165.3</v>
      </c>
      <c r="V7" s="21">
        <v>91.2</v>
      </c>
      <c r="W7" s="21">
        <v>96.4</v>
      </c>
      <c r="X7" s="21">
        <v>0</v>
      </c>
      <c r="Y7" s="21">
        <v>0</v>
      </c>
      <c r="Z7" s="21">
        <v>6.18</v>
      </c>
      <c r="AA7" s="34">
        <v>98</v>
      </c>
      <c r="AB7" s="35">
        <v>0.75</v>
      </c>
      <c r="AC7" s="52">
        <v>29</v>
      </c>
      <c r="AD7" s="52">
        <v>29</v>
      </c>
      <c r="AE7" s="24"/>
      <c r="AF7" s="53"/>
      <c r="AG7" s="52">
        <v>15.96</v>
      </c>
      <c r="AH7" s="54">
        <v>15.96</v>
      </c>
      <c r="AI7" s="52">
        <v>10</v>
      </c>
      <c r="AJ7" s="54">
        <v>10</v>
      </c>
      <c r="AK7" s="52">
        <v>0</v>
      </c>
      <c r="AL7" s="54">
        <v>0</v>
      </c>
      <c r="AM7" s="55">
        <v>0</v>
      </c>
      <c r="AN7" s="55">
        <v>187.3</v>
      </c>
      <c r="AO7" s="55">
        <v>187.3</v>
      </c>
      <c r="AP7" s="55">
        <v>138.9</v>
      </c>
      <c r="AQ7" s="55">
        <v>98.63</v>
      </c>
      <c r="AR7" s="55">
        <v>195.28</v>
      </c>
      <c r="AS7" s="55">
        <v>195.28</v>
      </c>
      <c r="AT7" s="55">
        <v>145.29</v>
      </c>
      <c r="AU7" s="55">
        <v>104.51</v>
      </c>
      <c r="AV7" s="55">
        <v>195.43</v>
      </c>
      <c r="AW7" s="55">
        <v>195.43</v>
      </c>
      <c r="AX7" s="55">
        <v>145.22</v>
      </c>
      <c r="AY7" s="55">
        <v>104.74</v>
      </c>
      <c r="AZ7" s="55">
        <v>136.47999999999999</v>
      </c>
      <c r="BA7" s="55">
        <v>221.78</v>
      </c>
      <c r="BB7" s="55">
        <v>144.02000000000001</v>
      </c>
      <c r="BC7" s="55">
        <v>96.01</v>
      </c>
      <c r="BD7" s="55">
        <v>1.1100000000000001</v>
      </c>
      <c r="BE7" s="55">
        <v>141.5</v>
      </c>
      <c r="BF7" s="55">
        <v>138.25</v>
      </c>
      <c r="BG7" s="55">
        <v>94.71</v>
      </c>
      <c r="BH7" s="55">
        <v>91.46</v>
      </c>
      <c r="BI7" s="55">
        <v>41.07</v>
      </c>
      <c r="BJ7" s="55">
        <v>79.19</v>
      </c>
      <c r="BK7" s="55">
        <v>123.83</v>
      </c>
      <c r="BL7" s="55">
        <v>123.83</v>
      </c>
      <c r="BM7" s="55">
        <v>41.41</v>
      </c>
      <c r="BN7" s="55">
        <v>41.41</v>
      </c>
      <c r="BO7" s="55">
        <v>7.87</v>
      </c>
      <c r="BP7" s="55">
        <v>7.87</v>
      </c>
      <c r="BQ7" s="55">
        <v>0.46</v>
      </c>
      <c r="BR7" s="55">
        <v>0.14000000000000001</v>
      </c>
      <c r="BS7" s="55">
        <v>6.2E-2</v>
      </c>
      <c r="BT7" s="55">
        <v>7.5999999999999998E-2</v>
      </c>
      <c r="BU7" s="55">
        <v>5.1999999999999998E-2</v>
      </c>
      <c r="BV7" s="55">
        <v>0.05</v>
      </c>
      <c r="BW7" s="55">
        <v>0</v>
      </c>
      <c r="BX7" s="55">
        <v>4.3</v>
      </c>
      <c r="BY7" s="55">
        <v>12.4</v>
      </c>
      <c r="BZ7" s="55">
        <v>25.3</v>
      </c>
      <c r="CA7" s="55">
        <v>51.6</v>
      </c>
      <c r="CB7" s="55">
        <v>1.6</v>
      </c>
      <c r="CC7" s="55">
        <v>4.87</v>
      </c>
      <c r="CD7" s="55">
        <v>0</v>
      </c>
      <c r="CE7" s="55">
        <v>6.95</v>
      </c>
      <c r="CF7" s="55">
        <v>0</v>
      </c>
      <c r="CG7" s="55">
        <v>0.69</v>
      </c>
      <c r="CH7" s="55">
        <v>5.31</v>
      </c>
      <c r="CI7" s="55">
        <v>9.9700000000000006</v>
      </c>
      <c r="CJ7" s="55">
        <v>14.08</v>
      </c>
      <c r="CK7" s="55">
        <v>2.04</v>
      </c>
      <c r="CL7" s="55">
        <v>1.756</v>
      </c>
      <c r="CM7" s="55">
        <v>0.96399999999999997</v>
      </c>
      <c r="CN7" s="55">
        <v>0.629</v>
      </c>
      <c r="CO7" s="55">
        <v>0.46200000000000002</v>
      </c>
      <c r="CP7" s="55">
        <v>0.34499999999999997</v>
      </c>
      <c r="CQ7" s="55">
        <v>0.28899999999999998</v>
      </c>
      <c r="CR7" s="55">
        <v>280.14</v>
      </c>
      <c r="CS7" s="55">
        <v>193.81</v>
      </c>
      <c r="CT7" s="55">
        <v>136.59</v>
      </c>
      <c r="CU7" s="55">
        <v>234.98</v>
      </c>
      <c r="CV7" s="55">
        <v>218.64</v>
      </c>
      <c r="CW7" s="55">
        <v>191.74</v>
      </c>
      <c r="CX7" s="55">
        <v>144.51</v>
      </c>
      <c r="CY7" s="55">
        <v>128.16999999999999</v>
      </c>
      <c r="CZ7" s="55">
        <v>101.27</v>
      </c>
      <c r="DA7" s="55">
        <v>0.22500000000000001</v>
      </c>
      <c r="DB7" s="55">
        <v>0.20399999999999999</v>
      </c>
      <c r="DC7" s="55">
        <v>0.127</v>
      </c>
      <c r="DD7" s="55">
        <v>5.5E-2</v>
      </c>
      <c r="DE7" s="55">
        <v>1.7999999999999999E-2</v>
      </c>
      <c r="DF7" s="55">
        <v>1E-3</v>
      </c>
      <c r="DG7" s="55">
        <v>1E-3</v>
      </c>
      <c r="DH7" s="55">
        <v>1E-3</v>
      </c>
      <c r="DI7" s="55">
        <v>7.0000000000000001E-3</v>
      </c>
      <c r="DJ7" s="55">
        <v>0.33600000000000002</v>
      </c>
      <c r="DK7" s="55">
        <v>0.30199999999999999</v>
      </c>
      <c r="DL7" s="55">
        <v>0.25800000000000001</v>
      </c>
      <c r="DM7" s="55">
        <v>0.16900000000000001</v>
      </c>
      <c r="DN7" s="55">
        <v>0.127</v>
      </c>
      <c r="DO7" s="55">
        <v>8.4000000000000005E-2</v>
      </c>
      <c r="DP7" s="55">
        <v>6.7000000000000004E-2</v>
      </c>
      <c r="DQ7" s="55">
        <v>0.33200000000000002</v>
      </c>
      <c r="DR7" s="55">
        <v>0.23799999999999999</v>
      </c>
      <c r="DS7" s="55">
        <v>0.14399999999999999</v>
      </c>
      <c r="DT7" s="55">
        <v>0.13300000000000001</v>
      </c>
      <c r="DU7" s="55">
        <v>0.126</v>
      </c>
      <c r="DV7" s="55">
        <v>0.108</v>
      </c>
      <c r="DW7" s="55">
        <v>8.3000000000000004E-2</v>
      </c>
      <c r="DX7" s="55">
        <v>5.7000000000000002E-2</v>
      </c>
      <c r="DY7" s="55">
        <v>3.145</v>
      </c>
      <c r="DZ7" s="55">
        <v>1.966</v>
      </c>
      <c r="EA7" s="55">
        <v>1.2230000000000001</v>
      </c>
      <c r="EB7" s="55">
        <v>0.87</v>
      </c>
      <c r="EC7" s="55">
        <v>0.64</v>
      </c>
      <c r="ED7" s="55">
        <v>0.42</v>
      </c>
      <c r="EE7" s="55">
        <v>0.22</v>
      </c>
      <c r="EF7" s="55">
        <v>0.14000000000000001</v>
      </c>
      <c r="EG7" s="55">
        <v>7.2999999999999995E-2</v>
      </c>
      <c r="EH7" s="55">
        <v>1.597</v>
      </c>
      <c r="EI7" s="55">
        <v>0.91</v>
      </c>
      <c r="EJ7" s="55">
        <v>0.441</v>
      </c>
      <c r="EK7" s="55">
        <v>0.38600000000000001</v>
      </c>
      <c r="EL7" s="55">
        <v>0.26700000000000002</v>
      </c>
      <c r="EM7" s="55">
        <v>0.188</v>
      </c>
      <c r="EN7" s="55">
        <v>9.1999999999999998E-2</v>
      </c>
      <c r="EO7" s="55">
        <v>7.1999999999999995E-2</v>
      </c>
      <c r="EP7" s="55">
        <v>0.03</v>
      </c>
      <c r="EQ7" s="55">
        <v>6.95</v>
      </c>
      <c r="ER7" s="55">
        <v>4.87</v>
      </c>
      <c r="ES7" s="55">
        <v>6.8</v>
      </c>
      <c r="ET7" s="55">
        <v>13.44</v>
      </c>
      <c r="EU7" s="55">
        <v>22.6</v>
      </c>
    </row>
    <row r="8" spans="1:151" x14ac:dyDescent="0.2">
      <c r="A8" s="3">
        <v>5</v>
      </c>
      <c r="B8" s="20">
        <v>68.5</v>
      </c>
      <c r="C8" s="21">
        <v>73.599999999999994</v>
      </c>
      <c r="D8" s="24">
        <v>54.1</v>
      </c>
      <c r="E8" s="24">
        <v>58.1</v>
      </c>
      <c r="F8" s="24">
        <v>55.3</v>
      </c>
      <c r="G8" s="24">
        <v>59.3</v>
      </c>
      <c r="H8" s="24">
        <v>67.8</v>
      </c>
      <c r="I8" s="24">
        <v>71.8</v>
      </c>
      <c r="J8" s="24">
        <v>79.3</v>
      </c>
      <c r="K8" s="24">
        <v>83.3</v>
      </c>
      <c r="L8" s="24">
        <v>55.7</v>
      </c>
      <c r="M8" s="21">
        <v>59.8</v>
      </c>
      <c r="N8" s="21">
        <v>125.5</v>
      </c>
      <c r="O8" s="21">
        <v>133.19999999999999</v>
      </c>
      <c r="P8" s="21">
        <v>0</v>
      </c>
      <c r="Q8" s="21">
        <v>0</v>
      </c>
      <c r="R8" s="21">
        <v>109.9</v>
      </c>
      <c r="S8" s="21">
        <v>116.5</v>
      </c>
      <c r="T8" s="21">
        <v>99.5</v>
      </c>
      <c r="U8" s="21">
        <v>165.3</v>
      </c>
      <c r="V8" s="21">
        <v>91.2</v>
      </c>
      <c r="W8" s="21">
        <v>96.4</v>
      </c>
      <c r="X8" s="21">
        <v>0</v>
      </c>
      <c r="Y8" s="21">
        <v>0</v>
      </c>
      <c r="Z8" s="21">
        <v>6.18</v>
      </c>
      <c r="AA8" s="34">
        <v>98</v>
      </c>
      <c r="AB8" s="35">
        <v>0.75</v>
      </c>
      <c r="AC8" s="52">
        <v>29</v>
      </c>
      <c r="AD8" s="52">
        <v>29</v>
      </c>
      <c r="AE8" s="24"/>
      <c r="AF8" s="53"/>
      <c r="AG8" s="52">
        <v>15.96</v>
      </c>
      <c r="AH8" s="54">
        <v>15.96</v>
      </c>
      <c r="AI8" s="52">
        <v>10</v>
      </c>
      <c r="AJ8" s="54">
        <v>10</v>
      </c>
      <c r="AK8" s="52">
        <v>0</v>
      </c>
      <c r="AL8" s="54">
        <v>0</v>
      </c>
      <c r="AM8" s="55">
        <v>0</v>
      </c>
      <c r="AN8" s="55">
        <v>187.3</v>
      </c>
      <c r="AO8" s="55">
        <v>187.3</v>
      </c>
      <c r="AP8" s="55">
        <v>138.9</v>
      </c>
      <c r="AQ8" s="55">
        <v>98.63</v>
      </c>
      <c r="AR8" s="55">
        <v>195.28</v>
      </c>
      <c r="AS8" s="55">
        <v>195.28</v>
      </c>
      <c r="AT8" s="55">
        <v>145.29</v>
      </c>
      <c r="AU8" s="55">
        <v>104.51</v>
      </c>
      <c r="AV8" s="55">
        <v>195.43</v>
      </c>
      <c r="AW8" s="55">
        <v>195.43</v>
      </c>
      <c r="AX8" s="55">
        <v>145.22</v>
      </c>
      <c r="AY8" s="55">
        <v>104.74</v>
      </c>
      <c r="AZ8" s="55">
        <v>136.47999999999999</v>
      </c>
      <c r="BA8" s="55">
        <v>221.78</v>
      </c>
      <c r="BB8" s="55">
        <v>144.02000000000001</v>
      </c>
      <c r="BC8" s="55">
        <v>96.01</v>
      </c>
      <c r="BD8" s="55">
        <v>1.1100000000000001</v>
      </c>
      <c r="BE8" s="55">
        <v>141.5</v>
      </c>
      <c r="BF8" s="55">
        <v>138.25</v>
      </c>
      <c r="BG8" s="55">
        <v>94.71</v>
      </c>
      <c r="BH8" s="55">
        <v>91.46</v>
      </c>
      <c r="BI8" s="55">
        <v>41.07</v>
      </c>
      <c r="BJ8" s="55">
        <v>79.19</v>
      </c>
      <c r="BK8" s="55">
        <v>123.83</v>
      </c>
      <c r="BL8" s="55">
        <v>123.83</v>
      </c>
      <c r="BM8" s="55">
        <v>41.41</v>
      </c>
      <c r="BN8" s="55">
        <v>41.41</v>
      </c>
      <c r="BO8" s="55">
        <v>7.87</v>
      </c>
      <c r="BP8" s="55">
        <v>7.87</v>
      </c>
      <c r="BQ8" s="55">
        <v>0.46</v>
      </c>
      <c r="BR8" s="55">
        <v>0.14000000000000001</v>
      </c>
      <c r="BS8" s="55">
        <v>6.2E-2</v>
      </c>
      <c r="BT8" s="55">
        <v>7.5999999999999998E-2</v>
      </c>
      <c r="BU8" s="55">
        <v>5.1999999999999998E-2</v>
      </c>
      <c r="BV8" s="55">
        <v>0.05</v>
      </c>
      <c r="BW8" s="55">
        <v>0</v>
      </c>
      <c r="BX8" s="55">
        <v>4.3</v>
      </c>
      <c r="BY8" s="55">
        <v>12.4</v>
      </c>
      <c r="BZ8" s="55">
        <v>25.3</v>
      </c>
      <c r="CA8" s="55">
        <v>51.6</v>
      </c>
      <c r="CB8" s="55">
        <v>1.6</v>
      </c>
      <c r="CC8" s="55">
        <v>4.87</v>
      </c>
      <c r="CD8" s="55">
        <v>0</v>
      </c>
      <c r="CE8" s="55">
        <v>6.95</v>
      </c>
      <c r="CF8" s="55">
        <v>0</v>
      </c>
      <c r="CG8" s="55">
        <v>0.69</v>
      </c>
      <c r="CH8" s="55">
        <v>5.31</v>
      </c>
      <c r="CI8" s="55">
        <v>9.9700000000000006</v>
      </c>
      <c r="CJ8" s="55">
        <v>14.08</v>
      </c>
      <c r="CK8" s="55">
        <v>2.04</v>
      </c>
      <c r="CL8" s="55">
        <v>1.756</v>
      </c>
      <c r="CM8" s="55">
        <v>0.96399999999999997</v>
      </c>
      <c r="CN8" s="55">
        <v>0.629</v>
      </c>
      <c r="CO8" s="55">
        <v>0.46200000000000002</v>
      </c>
      <c r="CP8" s="55">
        <v>0.34499999999999997</v>
      </c>
      <c r="CQ8" s="55">
        <v>0.28899999999999998</v>
      </c>
      <c r="CR8" s="55">
        <v>280.14</v>
      </c>
      <c r="CS8" s="55">
        <v>193.81</v>
      </c>
      <c r="CT8" s="55">
        <v>136.59</v>
      </c>
      <c r="CU8" s="55">
        <v>234.98</v>
      </c>
      <c r="CV8" s="55">
        <v>218.64</v>
      </c>
      <c r="CW8" s="55">
        <v>191.74</v>
      </c>
      <c r="CX8" s="55">
        <v>144.51</v>
      </c>
      <c r="CY8" s="55">
        <v>128.16999999999999</v>
      </c>
      <c r="CZ8" s="55">
        <v>101.27</v>
      </c>
      <c r="DA8" s="55">
        <v>0.22500000000000001</v>
      </c>
      <c r="DB8" s="55">
        <v>0.20399999999999999</v>
      </c>
      <c r="DC8" s="55">
        <v>0.127</v>
      </c>
      <c r="DD8" s="55">
        <v>5.5E-2</v>
      </c>
      <c r="DE8" s="55">
        <v>1.7999999999999999E-2</v>
      </c>
      <c r="DF8" s="55">
        <v>1E-3</v>
      </c>
      <c r="DG8" s="55">
        <v>1E-3</v>
      </c>
      <c r="DH8" s="55">
        <v>1E-3</v>
      </c>
      <c r="DI8" s="55">
        <v>7.0000000000000001E-3</v>
      </c>
      <c r="DJ8" s="55">
        <v>0.33600000000000002</v>
      </c>
      <c r="DK8" s="55">
        <v>0.30199999999999999</v>
      </c>
      <c r="DL8" s="55">
        <v>0.25800000000000001</v>
      </c>
      <c r="DM8" s="55">
        <v>0.16900000000000001</v>
      </c>
      <c r="DN8" s="55">
        <v>0.127</v>
      </c>
      <c r="DO8" s="55">
        <v>8.4000000000000005E-2</v>
      </c>
      <c r="DP8" s="55">
        <v>6.7000000000000004E-2</v>
      </c>
      <c r="DQ8" s="55">
        <v>0.33200000000000002</v>
      </c>
      <c r="DR8" s="55">
        <v>0.23799999999999999</v>
      </c>
      <c r="DS8" s="55">
        <v>0.14399999999999999</v>
      </c>
      <c r="DT8" s="55">
        <v>0.13300000000000001</v>
      </c>
      <c r="DU8" s="55">
        <v>0.126</v>
      </c>
      <c r="DV8" s="55">
        <v>0.108</v>
      </c>
      <c r="DW8" s="55">
        <v>8.3000000000000004E-2</v>
      </c>
      <c r="DX8" s="55">
        <v>5.7000000000000002E-2</v>
      </c>
      <c r="DY8" s="55">
        <v>3.145</v>
      </c>
      <c r="DZ8" s="55">
        <v>1.966</v>
      </c>
      <c r="EA8" s="55">
        <v>1.2230000000000001</v>
      </c>
      <c r="EB8" s="55">
        <v>0.87</v>
      </c>
      <c r="EC8" s="55">
        <v>0.64</v>
      </c>
      <c r="ED8" s="55">
        <v>0.42</v>
      </c>
      <c r="EE8" s="55">
        <v>0.22</v>
      </c>
      <c r="EF8" s="55">
        <v>0.14000000000000001</v>
      </c>
      <c r="EG8" s="55">
        <v>7.2999999999999995E-2</v>
      </c>
      <c r="EH8" s="55">
        <v>1.597</v>
      </c>
      <c r="EI8" s="55">
        <v>0.91</v>
      </c>
      <c r="EJ8" s="55">
        <v>0.441</v>
      </c>
      <c r="EK8" s="55">
        <v>0.38600000000000001</v>
      </c>
      <c r="EL8" s="55">
        <v>0.26700000000000002</v>
      </c>
      <c r="EM8" s="55">
        <v>0.188</v>
      </c>
      <c r="EN8" s="55">
        <v>9.1999999999999998E-2</v>
      </c>
      <c r="EO8" s="55">
        <v>7.1999999999999995E-2</v>
      </c>
      <c r="EP8" s="55">
        <v>0.03</v>
      </c>
      <c r="EQ8" s="55">
        <v>6.95</v>
      </c>
      <c r="ER8" s="55">
        <v>4.87</v>
      </c>
      <c r="ES8" s="55">
        <v>6.8</v>
      </c>
      <c r="ET8" s="55">
        <v>13.44</v>
      </c>
      <c r="EU8" s="55">
        <v>22.6</v>
      </c>
    </row>
    <row r="9" spans="1:151" x14ac:dyDescent="0.2">
      <c r="A9" s="3">
        <v>6</v>
      </c>
      <c r="B9" s="20">
        <v>68.5</v>
      </c>
      <c r="C9" s="21">
        <v>73.599999999999994</v>
      </c>
      <c r="D9" s="24">
        <v>54.1</v>
      </c>
      <c r="E9" s="24">
        <v>58.1</v>
      </c>
      <c r="F9" s="24">
        <v>55.3</v>
      </c>
      <c r="G9" s="24">
        <v>59.3</v>
      </c>
      <c r="H9" s="24">
        <v>67.8</v>
      </c>
      <c r="I9" s="24">
        <v>71.8</v>
      </c>
      <c r="J9" s="24">
        <v>79.3</v>
      </c>
      <c r="K9" s="24">
        <v>83.3</v>
      </c>
      <c r="L9" s="24">
        <v>55.7</v>
      </c>
      <c r="M9" s="21">
        <v>59.8</v>
      </c>
      <c r="N9" s="21">
        <v>125.5</v>
      </c>
      <c r="O9" s="21">
        <v>133.19999999999999</v>
      </c>
      <c r="P9" s="21">
        <v>0</v>
      </c>
      <c r="Q9" s="21">
        <v>0</v>
      </c>
      <c r="R9" s="21">
        <v>109.9</v>
      </c>
      <c r="S9" s="21">
        <v>116.5</v>
      </c>
      <c r="T9" s="21">
        <v>99.5</v>
      </c>
      <c r="U9" s="21">
        <v>165.3</v>
      </c>
      <c r="V9" s="21">
        <v>91.2</v>
      </c>
      <c r="W9" s="21">
        <v>96.4</v>
      </c>
      <c r="X9" s="21">
        <v>0</v>
      </c>
      <c r="Y9" s="21">
        <v>0</v>
      </c>
      <c r="Z9" s="21">
        <v>6.18</v>
      </c>
      <c r="AA9" s="34">
        <v>98</v>
      </c>
      <c r="AB9" s="35">
        <v>0.75</v>
      </c>
      <c r="AC9" s="52">
        <v>29</v>
      </c>
      <c r="AD9" s="52">
        <v>29</v>
      </c>
      <c r="AE9" s="24"/>
      <c r="AF9" s="53"/>
      <c r="AG9" s="52">
        <v>15.96</v>
      </c>
      <c r="AH9" s="54">
        <v>15.96</v>
      </c>
      <c r="AI9" s="52">
        <v>10</v>
      </c>
      <c r="AJ9" s="54">
        <v>10</v>
      </c>
      <c r="AK9" s="52">
        <v>0</v>
      </c>
      <c r="AL9" s="54">
        <v>0</v>
      </c>
      <c r="AM9" s="55">
        <v>0</v>
      </c>
      <c r="AN9" s="55">
        <v>187.3</v>
      </c>
      <c r="AO9" s="55">
        <v>187.3</v>
      </c>
      <c r="AP9" s="55">
        <v>138.9</v>
      </c>
      <c r="AQ9" s="55">
        <v>98.63</v>
      </c>
      <c r="AR9" s="55">
        <v>195.28</v>
      </c>
      <c r="AS9" s="55">
        <v>195.28</v>
      </c>
      <c r="AT9" s="55">
        <v>145.29</v>
      </c>
      <c r="AU9" s="55">
        <v>104.51</v>
      </c>
      <c r="AV9" s="55">
        <v>195.43</v>
      </c>
      <c r="AW9" s="55">
        <v>195.43</v>
      </c>
      <c r="AX9" s="55">
        <v>145.22</v>
      </c>
      <c r="AY9" s="55">
        <v>104.74</v>
      </c>
      <c r="AZ9" s="55">
        <v>136.47999999999999</v>
      </c>
      <c r="BA9" s="55">
        <v>221.78</v>
      </c>
      <c r="BB9" s="55">
        <v>144.02000000000001</v>
      </c>
      <c r="BC9" s="55">
        <v>96.01</v>
      </c>
      <c r="BD9" s="55">
        <v>1.1100000000000001</v>
      </c>
      <c r="BE9" s="55">
        <v>141.5</v>
      </c>
      <c r="BF9" s="55">
        <v>138.25</v>
      </c>
      <c r="BG9" s="55">
        <v>94.71</v>
      </c>
      <c r="BH9" s="55">
        <v>91.46</v>
      </c>
      <c r="BI9" s="55">
        <v>41.07</v>
      </c>
      <c r="BJ9" s="55">
        <v>79.19</v>
      </c>
      <c r="BK9" s="55">
        <v>123.83</v>
      </c>
      <c r="BL9" s="55">
        <v>123.83</v>
      </c>
      <c r="BM9" s="55">
        <v>41.41</v>
      </c>
      <c r="BN9" s="55">
        <v>41.41</v>
      </c>
      <c r="BO9" s="55">
        <v>7.87</v>
      </c>
      <c r="BP9" s="55">
        <v>7.87</v>
      </c>
      <c r="BQ9" s="55">
        <v>0.46</v>
      </c>
      <c r="BR9" s="55">
        <v>0.14000000000000001</v>
      </c>
      <c r="BS9" s="55">
        <v>6.2E-2</v>
      </c>
      <c r="BT9" s="55">
        <v>7.5999999999999998E-2</v>
      </c>
      <c r="BU9" s="55">
        <v>5.1999999999999998E-2</v>
      </c>
      <c r="BV9" s="55">
        <v>0.05</v>
      </c>
      <c r="BW9" s="55">
        <v>0</v>
      </c>
      <c r="BX9" s="55">
        <v>4.3</v>
      </c>
      <c r="BY9" s="55">
        <v>12.4</v>
      </c>
      <c r="BZ9" s="55">
        <v>25.3</v>
      </c>
      <c r="CA9" s="55">
        <v>51.6</v>
      </c>
      <c r="CB9" s="55">
        <v>1.6</v>
      </c>
      <c r="CC9" s="55">
        <v>4.87</v>
      </c>
      <c r="CD9" s="55">
        <v>0</v>
      </c>
      <c r="CE9" s="55">
        <v>6.95</v>
      </c>
      <c r="CF9" s="55">
        <v>0</v>
      </c>
      <c r="CG9" s="55">
        <v>0.69</v>
      </c>
      <c r="CH9" s="55">
        <v>5.31</v>
      </c>
      <c r="CI9" s="55">
        <v>9.9700000000000006</v>
      </c>
      <c r="CJ9" s="55">
        <v>14.08</v>
      </c>
      <c r="CK9" s="55">
        <v>2.04</v>
      </c>
      <c r="CL9" s="55">
        <v>1.756</v>
      </c>
      <c r="CM9" s="55">
        <v>0.96399999999999997</v>
      </c>
      <c r="CN9" s="55">
        <v>0.629</v>
      </c>
      <c r="CO9" s="55">
        <v>0.46200000000000002</v>
      </c>
      <c r="CP9" s="55">
        <v>0.34499999999999997</v>
      </c>
      <c r="CQ9" s="55">
        <v>0.28899999999999998</v>
      </c>
      <c r="CR9" s="55">
        <v>280.14</v>
      </c>
      <c r="CS9" s="55">
        <v>193.81</v>
      </c>
      <c r="CT9" s="55">
        <v>136.59</v>
      </c>
      <c r="CU9" s="55">
        <v>234.98</v>
      </c>
      <c r="CV9" s="55">
        <v>218.64</v>
      </c>
      <c r="CW9" s="55">
        <v>191.74</v>
      </c>
      <c r="CX9" s="55">
        <v>144.51</v>
      </c>
      <c r="CY9" s="55">
        <v>128.16999999999999</v>
      </c>
      <c r="CZ9" s="55">
        <v>101.27</v>
      </c>
      <c r="DA9" s="55">
        <v>0.22500000000000001</v>
      </c>
      <c r="DB9" s="55">
        <v>0.20399999999999999</v>
      </c>
      <c r="DC9" s="55">
        <v>0.127</v>
      </c>
      <c r="DD9" s="55">
        <v>5.5E-2</v>
      </c>
      <c r="DE9" s="55">
        <v>1.7999999999999999E-2</v>
      </c>
      <c r="DF9" s="55">
        <v>1E-3</v>
      </c>
      <c r="DG9" s="55">
        <v>1E-3</v>
      </c>
      <c r="DH9" s="55">
        <v>1E-3</v>
      </c>
      <c r="DI9" s="55">
        <v>7.0000000000000001E-3</v>
      </c>
      <c r="DJ9" s="55">
        <v>0.33600000000000002</v>
      </c>
      <c r="DK9" s="55">
        <v>0.30199999999999999</v>
      </c>
      <c r="DL9" s="55">
        <v>0.25800000000000001</v>
      </c>
      <c r="DM9" s="55">
        <v>0.16900000000000001</v>
      </c>
      <c r="DN9" s="55">
        <v>0.127</v>
      </c>
      <c r="DO9" s="55">
        <v>8.4000000000000005E-2</v>
      </c>
      <c r="DP9" s="55">
        <v>6.7000000000000004E-2</v>
      </c>
      <c r="DQ9" s="55">
        <v>0.33200000000000002</v>
      </c>
      <c r="DR9" s="55">
        <v>0.23799999999999999</v>
      </c>
      <c r="DS9" s="55">
        <v>0.14399999999999999</v>
      </c>
      <c r="DT9" s="55">
        <v>0.13300000000000001</v>
      </c>
      <c r="DU9" s="55">
        <v>0.126</v>
      </c>
      <c r="DV9" s="55">
        <v>0.108</v>
      </c>
      <c r="DW9" s="55">
        <v>8.3000000000000004E-2</v>
      </c>
      <c r="DX9" s="55">
        <v>5.7000000000000002E-2</v>
      </c>
      <c r="DY9" s="55">
        <v>3.145</v>
      </c>
      <c r="DZ9" s="55">
        <v>1.966</v>
      </c>
      <c r="EA9" s="55">
        <v>1.2230000000000001</v>
      </c>
      <c r="EB9" s="55">
        <v>0.87</v>
      </c>
      <c r="EC9" s="55">
        <v>0.64</v>
      </c>
      <c r="ED9" s="55">
        <v>0.42</v>
      </c>
      <c r="EE9" s="55">
        <v>0.22</v>
      </c>
      <c r="EF9" s="55">
        <v>0.14000000000000001</v>
      </c>
      <c r="EG9" s="55">
        <v>7.2999999999999995E-2</v>
      </c>
      <c r="EH9" s="55">
        <v>1.597</v>
      </c>
      <c r="EI9" s="55">
        <v>0.91</v>
      </c>
      <c r="EJ9" s="55">
        <v>0.441</v>
      </c>
      <c r="EK9" s="55">
        <v>0.38600000000000001</v>
      </c>
      <c r="EL9" s="55">
        <v>0.26700000000000002</v>
      </c>
      <c r="EM9" s="55">
        <v>0.188</v>
      </c>
      <c r="EN9" s="55">
        <v>9.1999999999999998E-2</v>
      </c>
      <c r="EO9" s="55">
        <v>7.1999999999999995E-2</v>
      </c>
      <c r="EP9" s="55">
        <v>0.03</v>
      </c>
      <c r="EQ9" s="55">
        <v>6.95</v>
      </c>
      <c r="ER9" s="55">
        <v>4.87</v>
      </c>
      <c r="ES9" s="55">
        <v>6.8</v>
      </c>
      <c r="ET9" s="55">
        <v>13.44</v>
      </c>
      <c r="EU9" s="55">
        <v>22.6</v>
      </c>
    </row>
    <row r="10" spans="1:151" x14ac:dyDescent="0.2">
      <c r="A10" s="3">
        <v>7</v>
      </c>
      <c r="B10" s="20">
        <v>68.5</v>
      </c>
      <c r="C10" s="21">
        <v>73.599999999999994</v>
      </c>
      <c r="D10" s="24">
        <v>54.1</v>
      </c>
      <c r="E10" s="24">
        <v>58.1</v>
      </c>
      <c r="F10" s="24">
        <v>55.3</v>
      </c>
      <c r="G10" s="24">
        <v>59.3</v>
      </c>
      <c r="H10" s="24">
        <v>67.8</v>
      </c>
      <c r="I10" s="24">
        <v>71.8</v>
      </c>
      <c r="J10" s="24">
        <v>79.3</v>
      </c>
      <c r="K10" s="24">
        <v>83.3</v>
      </c>
      <c r="L10" s="24">
        <v>55.7</v>
      </c>
      <c r="M10" s="21">
        <v>59.8</v>
      </c>
      <c r="N10" s="21">
        <v>125.5</v>
      </c>
      <c r="O10" s="21">
        <v>133.19999999999999</v>
      </c>
      <c r="P10" s="21">
        <v>0</v>
      </c>
      <c r="Q10" s="21">
        <v>0</v>
      </c>
      <c r="R10" s="21">
        <v>109.9</v>
      </c>
      <c r="S10" s="21">
        <v>116.5</v>
      </c>
      <c r="T10" s="21">
        <v>99.5</v>
      </c>
      <c r="U10" s="21">
        <v>165.3</v>
      </c>
      <c r="V10" s="21">
        <v>91.2</v>
      </c>
      <c r="W10" s="21">
        <v>96.4</v>
      </c>
      <c r="X10" s="21">
        <v>0</v>
      </c>
      <c r="Y10" s="21">
        <v>0</v>
      </c>
      <c r="Z10" s="21">
        <v>6.18</v>
      </c>
      <c r="AA10" s="34">
        <v>98</v>
      </c>
      <c r="AB10" s="35">
        <v>0.75</v>
      </c>
      <c r="AC10" s="52">
        <v>29</v>
      </c>
      <c r="AD10" s="52">
        <v>29</v>
      </c>
      <c r="AE10" s="24"/>
      <c r="AF10" s="53"/>
      <c r="AG10" s="52">
        <v>15.96</v>
      </c>
      <c r="AH10" s="54">
        <v>15.96</v>
      </c>
      <c r="AI10" s="52">
        <v>10</v>
      </c>
      <c r="AJ10" s="54">
        <v>10</v>
      </c>
      <c r="AK10" s="52">
        <v>0</v>
      </c>
      <c r="AL10" s="54">
        <v>0</v>
      </c>
      <c r="AM10" s="55">
        <v>0</v>
      </c>
      <c r="AN10" s="55">
        <v>187.3</v>
      </c>
      <c r="AO10" s="55">
        <v>187.3</v>
      </c>
      <c r="AP10" s="55">
        <v>138.9</v>
      </c>
      <c r="AQ10" s="55">
        <v>98.63</v>
      </c>
      <c r="AR10" s="55">
        <v>195.28</v>
      </c>
      <c r="AS10" s="55">
        <v>195.28</v>
      </c>
      <c r="AT10" s="55">
        <v>145.29</v>
      </c>
      <c r="AU10" s="55">
        <v>104.51</v>
      </c>
      <c r="AV10" s="55">
        <v>195.43</v>
      </c>
      <c r="AW10" s="55">
        <v>195.43</v>
      </c>
      <c r="AX10" s="55">
        <v>145.22</v>
      </c>
      <c r="AY10" s="55">
        <v>104.74</v>
      </c>
      <c r="AZ10" s="55">
        <v>136.47999999999999</v>
      </c>
      <c r="BA10" s="55">
        <v>221.78</v>
      </c>
      <c r="BB10" s="55">
        <v>144.02000000000001</v>
      </c>
      <c r="BC10" s="55">
        <v>96.01</v>
      </c>
      <c r="BD10" s="55">
        <v>1.1100000000000001</v>
      </c>
      <c r="BE10" s="55">
        <v>141.5</v>
      </c>
      <c r="BF10" s="55">
        <v>138.25</v>
      </c>
      <c r="BG10" s="55">
        <v>94.71</v>
      </c>
      <c r="BH10" s="55">
        <v>91.46</v>
      </c>
      <c r="BI10" s="55">
        <v>41.07</v>
      </c>
      <c r="BJ10" s="55">
        <v>79.19</v>
      </c>
      <c r="BK10" s="55">
        <v>123.83</v>
      </c>
      <c r="BL10" s="55">
        <v>123.83</v>
      </c>
      <c r="BM10" s="55">
        <v>41.41</v>
      </c>
      <c r="BN10" s="55">
        <v>41.41</v>
      </c>
      <c r="BO10" s="55">
        <v>7.87</v>
      </c>
      <c r="BP10" s="55">
        <v>7.87</v>
      </c>
      <c r="BQ10" s="55">
        <v>0.46</v>
      </c>
      <c r="BR10" s="55">
        <v>0.14000000000000001</v>
      </c>
      <c r="BS10" s="55">
        <v>6.2E-2</v>
      </c>
      <c r="BT10" s="55">
        <v>7.5999999999999998E-2</v>
      </c>
      <c r="BU10" s="55">
        <v>5.1999999999999998E-2</v>
      </c>
      <c r="BV10" s="55">
        <v>0.05</v>
      </c>
      <c r="BW10" s="55">
        <v>0</v>
      </c>
      <c r="BX10" s="55">
        <v>4.3</v>
      </c>
      <c r="BY10" s="55">
        <v>12.4</v>
      </c>
      <c r="BZ10" s="55">
        <v>25.3</v>
      </c>
      <c r="CA10" s="55">
        <v>51.6</v>
      </c>
      <c r="CB10" s="55">
        <v>1.6</v>
      </c>
      <c r="CC10" s="55">
        <v>4.87</v>
      </c>
      <c r="CD10" s="55">
        <v>0</v>
      </c>
      <c r="CE10" s="55">
        <v>6.95</v>
      </c>
      <c r="CF10" s="55">
        <v>0</v>
      </c>
      <c r="CG10" s="55">
        <v>0.69</v>
      </c>
      <c r="CH10" s="55">
        <v>5.31</v>
      </c>
      <c r="CI10" s="55">
        <v>9.9700000000000006</v>
      </c>
      <c r="CJ10" s="55">
        <v>14.08</v>
      </c>
      <c r="CK10" s="55">
        <v>2.04</v>
      </c>
      <c r="CL10" s="55">
        <v>1.756</v>
      </c>
      <c r="CM10" s="55">
        <v>0.96399999999999997</v>
      </c>
      <c r="CN10" s="55">
        <v>0.629</v>
      </c>
      <c r="CO10" s="55">
        <v>0.46200000000000002</v>
      </c>
      <c r="CP10" s="55">
        <v>0.34499999999999997</v>
      </c>
      <c r="CQ10" s="55">
        <v>0.28899999999999998</v>
      </c>
      <c r="CR10" s="55">
        <v>280.14</v>
      </c>
      <c r="CS10" s="55">
        <v>193.81</v>
      </c>
      <c r="CT10" s="55">
        <v>136.59</v>
      </c>
      <c r="CU10" s="55">
        <v>234.98</v>
      </c>
      <c r="CV10" s="55">
        <v>218.64</v>
      </c>
      <c r="CW10" s="55">
        <v>191.74</v>
      </c>
      <c r="CX10" s="55">
        <v>144.51</v>
      </c>
      <c r="CY10" s="55">
        <v>128.16999999999999</v>
      </c>
      <c r="CZ10" s="55">
        <v>101.27</v>
      </c>
      <c r="DA10" s="55">
        <v>0.22500000000000001</v>
      </c>
      <c r="DB10" s="55">
        <v>0.20399999999999999</v>
      </c>
      <c r="DC10" s="55">
        <v>0.127</v>
      </c>
      <c r="DD10" s="55">
        <v>5.5E-2</v>
      </c>
      <c r="DE10" s="55">
        <v>1.7999999999999999E-2</v>
      </c>
      <c r="DF10" s="55">
        <v>1E-3</v>
      </c>
      <c r="DG10" s="55">
        <v>1E-3</v>
      </c>
      <c r="DH10" s="55">
        <v>1E-3</v>
      </c>
      <c r="DI10" s="55">
        <v>7.0000000000000001E-3</v>
      </c>
      <c r="DJ10" s="55">
        <v>0.33600000000000002</v>
      </c>
      <c r="DK10" s="55">
        <v>0.30199999999999999</v>
      </c>
      <c r="DL10" s="55">
        <v>0.25800000000000001</v>
      </c>
      <c r="DM10" s="55">
        <v>0.16900000000000001</v>
      </c>
      <c r="DN10" s="55">
        <v>0.127</v>
      </c>
      <c r="DO10" s="55">
        <v>8.4000000000000005E-2</v>
      </c>
      <c r="DP10" s="55">
        <v>6.7000000000000004E-2</v>
      </c>
      <c r="DQ10" s="55">
        <v>0.33200000000000002</v>
      </c>
      <c r="DR10" s="55">
        <v>0.23799999999999999</v>
      </c>
      <c r="DS10" s="55">
        <v>0.14399999999999999</v>
      </c>
      <c r="DT10" s="55">
        <v>0.13300000000000001</v>
      </c>
      <c r="DU10" s="55">
        <v>0.126</v>
      </c>
      <c r="DV10" s="55">
        <v>0.108</v>
      </c>
      <c r="DW10" s="55">
        <v>8.3000000000000004E-2</v>
      </c>
      <c r="DX10" s="55">
        <v>5.7000000000000002E-2</v>
      </c>
      <c r="DY10" s="55">
        <v>3.145</v>
      </c>
      <c r="DZ10" s="55">
        <v>1.966</v>
      </c>
      <c r="EA10" s="55">
        <v>1.2230000000000001</v>
      </c>
      <c r="EB10" s="55">
        <v>0.87</v>
      </c>
      <c r="EC10" s="55">
        <v>0.64</v>
      </c>
      <c r="ED10" s="55">
        <v>0.42</v>
      </c>
      <c r="EE10" s="55">
        <v>0.22</v>
      </c>
      <c r="EF10" s="55">
        <v>0.14000000000000001</v>
      </c>
      <c r="EG10" s="55">
        <v>7.2999999999999995E-2</v>
      </c>
      <c r="EH10" s="55">
        <v>1.597</v>
      </c>
      <c r="EI10" s="55">
        <v>0.91</v>
      </c>
      <c r="EJ10" s="55">
        <v>0.441</v>
      </c>
      <c r="EK10" s="55">
        <v>0.38600000000000001</v>
      </c>
      <c r="EL10" s="55">
        <v>0.26700000000000002</v>
      </c>
      <c r="EM10" s="55">
        <v>0.188</v>
      </c>
      <c r="EN10" s="55">
        <v>9.1999999999999998E-2</v>
      </c>
      <c r="EO10" s="55">
        <v>7.1999999999999995E-2</v>
      </c>
      <c r="EP10" s="55">
        <v>0.03</v>
      </c>
      <c r="EQ10" s="55">
        <v>6.95</v>
      </c>
      <c r="ER10" s="55">
        <v>4.87</v>
      </c>
      <c r="ES10" s="55">
        <v>6.8</v>
      </c>
      <c r="ET10" s="55">
        <v>13.44</v>
      </c>
      <c r="EU10" s="55">
        <v>22.6</v>
      </c>
    </row>
    <row r="11" spans="1:151" x14ac:dyDescent="0.2">
      <c r="A11" s="3">
        <v>8</v>
      </c>
      <c r="B11" s="20">
        <v>68.5</v>
      </c>
      <c r="C11" s="21">
        <v>73.599999999999994</v>
      </c>
      <c r="D11" s="24">
        <v>54.1</v>
      </c>
      <c r="E11" s="24">
        <v>58.1</v>
      </c>
      <c r="F11" s="24">
        <v>55.3</v>
      </c>
      <c r="G11" s="24">
        <v>59.3</v>
      </c>
      <c r="H11" s="24">
        <v>67.8</v>
      </c>
      <c r="I11" s="24">
        <v>71.8</v>
      </c>
      <c r="J11" s="24">
        <v>79.3</v>
      </c>
      <c r="K11" s="24">
        <v>83.3</v>
      </c>
      <c r="L11" s="24">
        <v>55.7</v>
      </c>
      <c r="M11" s="21">
        <v>59.8</v>
      </c>
      <c r="N11" s="21">
        <v>125.5</v>
      </c>
      <c r="O11" s="21">
        <v>133.19999999999999</v>
      </c>
      <c r="P11" s="21">
        <v>0</v>
      </c>
      <c r="Q11" s="21">
        <v>0</v>
      </c>
      <c r="R11" s="21">
        <v>109.9</v>
      </c>
      <c r="S11" s="21">
        <v>116.5</v>
      </c>
      <c r="T11" s="21">
        <v>99.5</v>
      </c>
      <c r="U11" s="21">
        <v>165.3</v>
      </c>
      <c r="V11" s="21">
        <v>91.2</v>
      </c>
      <c r="W11" s="21">
        <v>96.4</v>
      </c>
      <c r="X11" s="21">
        <v>0</v>
      </c>
      <c r="Y11" s="21">
        <v>0</v>
      </c>
      <c r="Z11" s="21">
        <v>6.18</v>
      </c>
      <c r="AA11" s="34">
        <v>98</v>
      </c>
      <c r="AB11" s="35">
        <v>0.75</v>
      </c>
      <c r="AC11" s="52">
        <v>29</v>
      </c>
      <c r="AD11" s="52">
        <v>29</v>
      </c>
      <c r="AE11" s="24"/>
      <c r="AF11" s="53"/>
      <c r="AG11" s="52">
        <v>15.96</v>
      </c>
      <c r="AH11" s="54">
        <v>15.96</v>
      </c>
      <c r="AI11" s="52">
        <v>10</v>
      </c>
      <c r="AJ11" s="54">
        <v>10</v>
      </c>
      <c r="AK11" s="52">
        <v>0</v>
      </c>
      <c r="AL11" s="54">
        <v>0</v>
      </c>
      <c r="AM11" s="55">
        <v>0</v>
      </c>
      <c r="AN11" s="55">
        <v>187.3</v>
      </c>
      <c r="AO11" s="55">
        <v>187.3</v>
      </c>
      <c r="AP11" s="55">
        <v>138.9</v>
      </c>
      <c r="AQ11" s="55">
        <v>98.63</v>
      </c>
      <c r="AR11" s="55">
        <v>195.28</v>
      </c>
      <c r="AS11" s="55">
        <v>195.28</v>
      </c>
      <c r="AT11" s="55">
        <v>145.29</v>
      </c>
      <c r="AU11" s="55">
        <v>104.51</v>
      </c>
      <c r="AV11" s="55">
        <v>195.43</v>
      </c>
      <c r="AW11" s="55">
        <v>195.43</v>
      </c>
      <c r="AX11" s="55">
        <v>145.22</v>
      </c>
      <c r="AY11" s="55">
        <v>104.74</v>
      </c>
      <c r="AZ11" s="55">
        <v>136.47999999999999</v>
      </c>
      <c r="BA11" s="55">
        <v>221.78</v>
      </c>
      <c r="BB11" s="55">
        <v>144.02000000000001</v>
      </c>
      <c r="BC11" s="55">
        <v>96.01</v>
      </c>
      <c r="BD11" s="55">
        <v>1.1100000000000001</v>
      </c>
      <c r="BE11" s="55">
        <v>141.5</v>
      </c>
      <c r="BF11" s="55">
        <v>138.25</v>
      </c>
      <c r="BG11" s="55">
        <v>94.71</v>
      </c>
      <c r="BH11" s="55">
        <v>91.46</v>
      </c>
      <c r="BI11" s="55">
        <v>41.07</v>
      </c>
      <c r="BJ11" s="55">
        <v>79.19</v>
      </c>
      <c r="BK11" s="55">
        <v>123.83</v>
      </c>
      <c r="BL11" s="55">
        <v>123.83</v>
      </c>
      <c r="BM11" s="55">
        <v>41.41</v>
      </c>
      <c r="BN11" s="55">
        <v>41.41</v>
      </c>
      <c r="BO11" s="55">
        <v>7.87</v>
      </c>
      <c r="BP11" s="55">
        <v>7.87</v>
      </c>
      <c r="BQ11" s="55">
        <v>0.46</v>
      </c>
      <c r="BR11" s="55">
        <v>0.14000000000000001</v>
      </c>
      <c r="BS11" s="55">
        <v>6.2E-2</v>
      </c>
      <c r="BT11" s="55">
        <v>7.5999999999999998E-2</v>
      </c>
      <c r="BU11" s="55">
        <v>5.1999999999999998E-2</v>
      </c>
      <c r="BV11" s="55">
        <v>0.05</v>
      </c>
      <c r="BW11" s="55">
        <v>0</v>
      </c>
      <c r="BX11" s="55">
        <v>4.3</v>
      </c>
      <c r="BY11" s="55">
        <v>12.4</v>
      </c>
      <c r="BZ11" s="55">
        <v>25.3</v>
      </c>
      <c r="CA11" s="55">
        <v>51.6</v>
      </c>
      <c r="CB11" s="55">
        <v>1.6</v>
      </c>
      <c r="CC11" s="55">
        <v>4.87</v>
      </c>
      <c r="CD11" s="55">
        <v>0</v>
      </c>
      <c r="CE11" s="55">
        <v>6.95</v>
      </c>
      <c r="CF11" s="55">
        <v>0</v>
      </c>
      <c r="CG11" s="55">
        <v>0.69</v>
      </c>
      <c r="CH11" s="55">
        <v>5.31</v>
      </c>
      <c r="CI11" s="55">
        <v>9.9700000000000006</v>
      </c>
      <c r="CJ11" s="55">
        <v>14.08</v>
      </c>
      <c r="CK11" s="55">
        <v>2.04</v>
      </c>
      <c r="CL11" s="55">
        <v>1.756</v>
      </c>
      <c r="CM11" s="55">
        <v>0.96399999999999997</v>
      </c>
      <c r="CN11" s="55">
        <v>0.629</v>
      </c>
      <c r="CO11" s="55">
        <v>0.46200000000000002</v>
      </c>
      <c r="CP11" s="55">
        <v>0.34499999999999997</v>
      </c>
      <c r="CQ11" s="55">
        <v>0.28899999999999998</v>
      </c>
      <c r="CR11" s="55">
        <v>280.14</v>
      </c>
      <c r="CS11" s="55">
        <v>193.81</v>
      </c>
      <c r="CT11" s="55">
        <v>136.59</v>
      </c>
      <c r="CU11" s="55">
        <v>234.98</v>
      </c>
      <c r="CV11" s="55">
        <v>218.64</v>
      </c>
      <c r="CW11" s="55">
        <v>191.74</v>
      </c>
      <c r="CX11" s="55">
        <v>144.51</v>
      </c>
      <c r="CY11" s="55">
        <v>128.16999999999999</v>
      </c>
      <c r="CZ11" s="55">
        <v>101.27</v>
      </c>
      <c r="DA11" s="55">
        <v>0.22500000000000001</v>
      </c>
      <c r="DB11" s="55">
        <v>0.20399999999999999</v>
      </c>
      <c r="DC11" s="55">
        <v>0.127</v>
      </c>
      <c r="DD11" s="55">
        <v>5.5E-2</v>
      </c>
      <c r="DE11" s="55">
        <v>1.7999999999999999E-2</v>
      </c>
      <c r="DF11" s="55">
        <v>1E-3</v>
      </c>
      <c r="DG11" s="55">
        <v>1E-3</v>
      </c>
      <c r="DH11" s="55">
        <v>1E-3</v>
      </c>
      <c r="DI11" s="55">
        <v>7.0000000000000001E-3</v>
      </c>
      <c r="DJ11" s="55">
        <v>0.33600000000000002</v>
      </c>
      <c r="DK11" s="55">
        <v>0.30199999999999999</v>
      </c>
      <c r="DL11" s="55">
        <v>0.25800000000000001</v>
      </c>
      <c r="DM11" s="55">
        <v>0.16900000000000001</v>
      </c>
      <c r="DN11" s="55">
        <v>0.127</v>
      </c>
      <c r="DO11" s="55">
        <v>8.4000000000000005E-2</v>
      </c>
      <c r="DP11" s="55">
        <v>6.7000000000000004E-2</v>
      </c>
      <c r="DQ11" s="55">
        <v>0.33200000000000002</v>
      </c>
      <c r="DR11" s="55">
        <v>0.23799999999999999</v>
      </c>
      <c r="DS11" s="55">
        <v>0.14399999999999999</v>
      </c>
      <c r="DT11" s="55">
        <v>0.13300000000000001</v>
      </c>
      <c r="DU11" s="55">
        <v>0.126</v>
      </c>
      <c r="DV11" s="55">
        <v>0.108</v>
      </c>
      <c r="DW11" s="55">
        <v>8.3000000000000004E-2</v>
      </c>
      <c r="DX11" s="55">
        <v>5.7000000000000002E-2</v>
      </c>
      <c r="DY11" s="55">
        <v>3.145</v>
      </c>
      <c r="DZ11" s="55">
        <v>1.966</v>
      </c>
      <c r="EA11" s="55">
        <v>1.2230000000000001</v>
      </c>
      <c r="EB11" s="55">
        <v>0.87</v>
      </c>
      <c r="EC11" s="55">
        <v>0.64</v>
      </c>
      <c r="ED11" s="55">
        <v>0.42</v>
      </c>
      <c r="EE11" s="55">
        <v>0.22</v>
      </c>
      <c r="EF11" s="55">
        <v>0.14000000000000001</v>
      </c>
      <c r="EG11" s="55">
        <v>7.2999999999999995E-2</v>
      </c>
      <c r="EH11" s="55">
        <v>1.597</v>
      </c>
      <c r="EI11" s="55">
        <v>0.91</v>
      </c>
      <c r="EJ11" s="55">
        <v>0.441</v>
      </c>
      <c r="EK11" s="55">
        <v>0.38600000000000001</v>
      </c>
      <c r="EL11" s="55">
        <v>0.26700000000000002</v>
      </c>
      <c r="EM11" s="55">
        <v>0.188</v>
      </c>
      <c r="EN11" s="55">
        <v>9.1999999999999998E-2</v>
      </c>
      <c r="EO11" s="55">
        <v>7.1999999999999995E-2</v>
      </c>
      <c r="EP11" s="55">
        <v>0.03</v>
      </c>
      <c r="EQ11" s="55">
        <v>6.95</v>
      </c>
      <c r="ER11" s="55">
        <v>4.87</v>
      </c>
      <c r="ES11" s="55">
        <v>6.8</v>
      </c>
      <c r="ET11" s="55">
        <v>13.44</v>
      </c>
      <c r="EU11" s="55">
        <v>22.6</v>
      </c>
    </row>
    <row r="12" spans="1:151" x14ac:dyDescent="0.2">
      <c r="A12" s="3">
        <v>9</v>
      </c>
      <c r="B12" s="20">
        <v>68.5</v>
      </c>
      <c r="C12" s="21">
        <v>73.599999999999994</v>
      </c>
      <c r="D12" s="24">
        <v>54.1</v>
      </c>
      <c r="E12" s="24">
        <v>58.1</v>
      </c>
      <c r="F12" s="24">
        <v>55.3</v>
      </c>
      <c r="G12" s="24">
        <v>59.3</v>
      </c>
      <c r="H12" s="24">
        <v>67.8</v>
      </c>
      <c r="I12" s="24">
        <v>71.8</v>
      </c>
      <c r="J12" s="24">
        <v>79.3</v>
      </c>
      <c r="K12" s="24">
        <v>83.3</v>
      </c>
      <c r="L12" s="24">
        <v>55.7</v>
      </c>
      <c r="M12" s="21">
        <v>59.8</v>
      </c>
      <c r="N12" s="21">
        <v>125.5</v>
      </c>
      <c r="O12" s="21">
        <v>133.19999999999999</v>
      </c>
      <c r="P12" s="21">
        <v>0</v>
      </c>
      <c r="Q12" s="21">
        <v>0</v>
      </c>
      <c r="R12" s="21">
        <v>109.9</v>
      </c>
      <c r="S12" s="21">
        <v>116.5</v>
      </c>
      <c r="T12" s="21">
        <v>99.5</v>
      </c>
      <c r="U12" s="21">
        <v>165.3</v>
      </c>
      <c r="V12" s="21">
        <v>91.2</v>
      </c>
      <c r="W12" s="21">
        <v>96.4</v>
      </c>
      <c r="X12" s="21">
        <v>0</v>
      </c>
      <c r="Y12" s="21">
        <v>0</v>
      </c>
      <c r="Z12" s="21">
        <v>6.18</v>
      </c>
      <c r="AA12" s="34">
        <v>98</v>
      </c>
      <c r="AB12" s="35">
        <v>0.75</v>
      </c>
      <c r="AC12" s="52">
        <v>29</v>
      </c>
      <c r="AD12" s="52">
        <v>29</v>
      </c>
      <c r="AE12" s="24"/>
      <c r="AF12" s="53"/>
      <c r="AG12" s="52">
        <v>15.96</v>
      </c>
      <c r="AH12" s="54">
        <v>15.96</v>
      </c>
      <c r="AI12" s="52">
        <v>10</v>
      </c>
      <c r="AJ12" s="54">
        <v>10</v>
      </c>
      <c r="AK12" s="52">
        <v>0</v>
      </c>
      <c r="AL12" s="54">
        <v>0</v>
      </c>
      <c r="AM12" s="55">
        <v>0</v>
      </c>
      <c r="AN12" s="55">
        <v>187.3</v>
      </c>
      <c r="AO12" s="55">
        <v>187.3</v>
      </c>
      <c r="AP12" s="55">
        <v>138.9</v>
      </c>
      <c r="AQ12" s="55">
        <v>98.63</v>
      </c>
      <c r="AR12" s="55">
        <v>195.28</v>
      </c>
      <c r="AS12" s="55">
        <v>195.28</v>
      </c>
      <c r="AT12" s="55">
        <v>145.29</v>
      </c>
      <c r="AU12" s="55">
        <v>104.51</v>
      </c>
      <c r="AV12" s="55">
        <v>195.43</v>
      </c>
      <c r="AW12" s="55">
        <v>195.43</v>
      </c>
      <c r="AX12" s="55">
        <v>145.22</v>
      </c>
      <c r="AY12" s="55">
        <v>104.74</v>
      </c>
      <c r="AZ12" s="55">
        <v>136.47999999999999</v>
      </c>
      <c r="BA12" s="55">
        <v>221.78</v>
      </c>
      <c r="BB12" s="55">
        <v>144.02000000000001</v>
      </c>
      <c r="BC12" s="55">
        <v>96.01</v>
      </c>
      <c r="BD12" s="55">
        <v>1.1100000000000001</v>
      </c>
      <c r="BE12" s="55">
        <v>141.5</v>
      </c>
      <c r="BF12" s="55">
        <v>138.25</v>
      </c>
      <c r="BG12" s="55">
        <v>94.71</v>
      </c>
      <c r="BH12" s="55">
        <v>91.46</v>
      </c>
      <c r="BI12" s="55">
        <v>41.07</v>
      </c>
      <c r="BJ12" s="55">
        <v>79.19</v>
      </c>
      <c r="BK12" s="55">
        <v>123.83</v>
      </c>
      <c r="BL12" s="55">
        <v>123.83</v>
      </c>
      <c r="BM12" s="55">
        <v>41.41</v>
      </c>
      <c r="BN12" s="55">
        <v>41.41</v>
      </c>
      <c r="BO12" s="55">
        <v>7.87</v>
      </c>
      <c r="BP12" s="55">
        <v>7.87</v>
      </c>
      <c r="BQ12" s="55">
        <v>0.46</v>
      </c>
      <c r="BR12" s="55">
        <v>0.14000000000000001</v>
      </c>
      <c r="BS12" s="55">
        <v>6.2E-2</v>
      </c>
      <c r="BT12" s="55">
        <v>7.5999999999999998E-2</v>
      </c>
      <c r="BU12" s="55">
        <v>5.1999999999999998E-2</v>
      </c>
      <c r="BV12" s="55">
        <v>0.05</v>
      </c>
      <c r="BW12" s="55">
        <v>0</v>
      </c>
      <c r="BX12" s="55">
        <v>4.3</v>
      </c>
      <c r="BY12" s="55">
        <v>12.4</v>
      </c>
      <c r="BZ12" s="55">
        <v>25.3</v>
      </c>
      <c r="CA12" s="55">
        <v>51.6</v>
      </c>
      <c r="CB12" s="55">
        <v>1.6</v>
      </c>
      <c r="CC12" s="55">
        <v>4.87</v>
      </c>
      <c r="CD12" s="55">
        <v>0</v>
      </c>
      <c r="CE12" s="55">
        <v>6.95</v>
      </c>
      <c r="CF12" s="55">
        <v>0</v>
      </c>
      <c r="CG12" s="55">
        <v>0.69</v>
      </c>
      <c r="CH12" s="55">
        <v>5.31</v>
      </c>
      <c r="CI12" s="55">
        <v>9.9700000000000006</v>
      </c>
      <c r="CJ12" s="55">
        <v>14.08</v>
      </c>
      <c r="CK12" s="55">
        <v>2.04</v>
      </c>
      <c r="CL12" s="55">
        <v>1.756</v>
      </c>
      <c r="CM12" s="55">
        <v>0.96399999999999997</v>
      </c>
      <c r="CN12" s="55">
        <v>0.629</v>
      </c>
      <c r="CO12" s="55">
        <v>0.46200000000000002</v>
      </c>
      <c r="CP12" s="55">
        <v>0.34499999999999997</v>
      </c>
      <c r="CQ12" s="55">
        <v>0.28899999999999998</v>
      </c>
      <c r="CR12" s="55">
        <v>280.14</v>
      </c>
      <c r="CS12" s="55">
        <v>193.81</v>
      </c>
      <c r="CT12" s="55">
        <v>136.59</v>
      </c>
      <c r="CU12" s="55">
        <v>234.98</v>
      </c>
      <c r="CV12" s="55">
        <v>218.64</v>
      </c>
      <c r="CW12" s="55">
        <v>191.74</v>
      </c>
      <c r="CX12" s="55">
        <v>144.51</v>
      </c>
      <c r="CY12" s="55">
        <v>128.16999999999999</v>
      </c>
      <c r="CZ12" s="55">
        <v>101.27</v>
      </c>
      <c r="DA12" s="55">
        <v>0.22500000000000001</v>
      </c>
      <c r="DB12" s="55">
        <v>0.20399999999999999</v>
      </c>
      <c r="DC12" s="55">
        <v>0.127</v>
      </c>
      <c r="DD12" s="55">
        <v>5.5E-2</v>
      </c>
      <c r="DE12" s="55">
        <v>1.7999999999999999E-2</v>
      </c>
      <c r="DF12" s="55">
        <v>1E-3</v>
      </c>
      <c r="DG12" s="55">
        <v>1E-3</v>
      </c>
      <c r="DH12" s="55">
        <v>1E-3</v>
      </c>
      <c r="DI12" s="55">
        <v>7.0000000000000001E-3</v>
      </c>
      <c r="DJ12" s="55">
        <v>0.33600000000000002</v>
      </c>
      <c r="DK12" s="55">
        <v>0.30199999999999999</v>
      </c>
      <c r="DL12" s="55">
        <v>0.25800000000000001</v>
      </c>
      <c r="DM12" s="55">
        <v>0.16900000000000001</v>
      </c>
      <c r="DN12" s="55">
        <v>0.127</v>
      </c>
      <c r="DO12" s="55">
        <v>8.4000000000000005E-2</v>
      </c>
      <c r="DP12" s="55">
        <v>6.7000000000000004E-2</v>
      </c>
      <c r="DQ12" s="55">
        <v>0.33200000000000002</v>
      </c>
      <c r="DR12" s="55">
        <v>0.23799999999999999</v>
      </c>
      <c r="DS12" s="55">
        <v>0.14399999999999999</v>
      </c>
      <c r="DT12" s="55">
        <v>0.13300000000000001</v>
      </c>
      <c r="DU12" s="55">
        <v>0.126</v>
      </c>
      <c r="DV12" s="55">
        <v>0.108</v>
      </c>
      <c r="DW12" s="55">
        <v>8.3000000000000004E-2</v>
      </c>
      <c r="DX12" s="55">
        <v>5.7000000000000002E-2</v>
      </c>
      <c r="DY12" s="55">
        <v>3.145</v>
      </c>
      <c r="DZ12" s="55">
        <v>1.966</v>
      </c>
      <c r="EA12" s="55">
        <v>1.2230000000000001</v>
      </c>
      <c r="EB12" s="55">
        <v>0.87</v>
      </c>
      <c r="EC12" s="55">
        <v>0.64</v>
      </c>
      <c r="ED12" s="55">
        <v>0.42</v>
      </c>
      <c r="EE12" s="55">
        <v>0.22</v>
      </c>
      <c r="EF12" s="55">
        <v>0.14000000000000001</v>
      </c>
      <c r="EG12" s="55">
        <v>7.2999999999999995E-2</v>
      </c>
      <c r="EH12" s="55">
        <v>1.597</v>
      </c>
      <c r="EI12" s="55">
        <v>0.91</v>
      </c>
      <c r="EJ12" s="55">
        <v>0.441</v>
      </c>
      <c r="EK12" s="55">
        <v>0.38600000000000001</v>
      </c>
      <c r="EL12" s="55">
        <v>0.26700000000000002</v>
      </c>
      <c r="EM12" s="55">
        <v>0.188</v>
      </c>
      <c r="EN12" s="55">
        <v>9.1999999999999998E-2</v>
      </c>
      <c r="EO12" s="55">
        <v>7.1999999999999995E-2</v>
      </c>
      <c r="EP12" s="55">
        <v>0.03</v>
      </c>
      <c r="EQ12" s="55">
        <v>6.95</v>
      </c>
      <c r="ER12" s="55">
        <v>4.87</v>
      </c>
      <c r="ES12" s="55">
        <v>6.8</v>
      </c>
      <c r="ET12" s="55">
        <v>13.44</v>
      </c>
      <c r="EU12" s="55">
        <v>22.6</v>
      </c>
    </row>
    <row r="13" spans="1:151" x14ac:dyDescent="0.2">
      <c r="A13" s="3">
        <v>10</v>
      </c>
      <c r="B13" s="20">
        <v>68.5</v>
      </c>
      <c r="C13" s="21">
        <v>73.599999999999994</v>
      </c>
      <c r="D13" s="24">
        <v>54.1</v>
      </c>
      <c r="E13" s="24">
        <v>58.1</v>
      </c>
      <c r="F13" s="24">
        <v>55.3</v>
      </c>
      <c r="G13" s="24">
        <v>59.3</v>
      </c>
      <c r="H13" s="24">
        <v>67.8</v>
      </c>
      <c r="I13" s="24">
        <v>71.8</v>
      </c>
      <c r="J13" s="24">
        <v>79.3</v>
      </c>
      <c r="K13" s="24">
        <v>83.3</v>
      </c>
      <c r="L13" s="24">
        <v>55.7</v>
      </c>
      <c r="M13" s="21">
        <v>59.8</v>
      </c>
      <c r="N13" s="21">
        <v>125.5</v>
      </c>
      <c r="O13" s="21">
        <v>133.19999999999999</v>
      </c>
      <c r="P13" s="21">
        <v>0</v>
      </c>
      <c r="Q13" s="21">
        <v>0</v>
      </c>
      <c r="R13" s="21">
        <v>109.9</v>
      </c>
      <c r="S13" s="21">
        <v>116.5</v>
      </c>
      <c r="T13" s="21">
        <v>99.5</v>
      </c>
      <c r="U13" s="21">
        <v>165.3</v>
      </c>
      <c r="V13" s="21">
        <v>91.2</v>
      </c>
      <c r="W13" s="21">
        <v>96.4</v>
      </c>
      <c r="X13" s="21">
        <v>0</v>
      </c>
      <c r="Y13" s="21">
        <v>0</v>
      </c>
      <c r="Z13" s="21">
        <v>6.18</v>
      </c>
      <c r="AA13" s="34">
        <v>98</v>
      </c>
      <c r="AB13" s="35">
        <v>0.75</v>
      </c>
      <c r="AC13" s="52">
        <v>29</v>
      </c>
      <c r="AD13" s="52">
        <v>29</v>
      </c>
      <c r="AE13" s="24"/>
      <c r="AF13" s="53"/>
      <c r="AG13" s="52">
        <v>15.96</v>
      </c>
      <c r="AH13" s="54">
        <v>15.96</v>
      </c>
      <c r="AI13" s="52">
        <v>10</v>
      </c>
      <c r="AJ13" s="54">
        <v>10</v>
      </c>
      <c r="AK13" s="52">
        <v>0</v>
      </c>
      <c r="AL13" s="54">
        <v>0</v>
      </c>
      <c r="AM13" s="55">
        <v>0</v>
      </c>
      <c r="AN13" s="55">
        <v>187.3</v>
      </c>
      <c r="AO13" s="55">
        <v>187.3</v>
      </c>
      <c r="AP13" s="55">
        <v>138.9</v>
      </c>
      <c r="AQ13" s="55">
        <v>98.63</v>
      </c>
      <c r="AR13" s="55">
        <v>195.28</v>
      </c>
      <c r="AS13" s="55">
        <v>195.28</v>
      </c>
      <c r="AT13" s="55">
        <v>145.29</v>
      </c>
      <c r="AU13" s="55">
        <v>104.51</v>
      </c>
      <c r="AV13" s="55">
        <v>195.43</v>
      </c>
      <c r="AW13" s="55">
        <v>195.43</v>
      </c>
      <c r="AX13" s="55">
        <v>145.22</v>
      </c>
      <c r="AY13" s="55">
        <v>104.74</v>
      </c>
      <c r="AZ13" s="55">
        <v>136.47999999999999</v>
      </c>
      <c r="BA13" s="55">
        <v>221.78</v>
      </c>
      <c r="BB13" s="55">
        <v>144.02000000000001</v>
      </c>
      <c r="BC13" s="55">
        <v>96.01</v>
      </c>
      <c r="BD13" s="55">
        <v>1.1100000000000001</v>
      </c>
      <c r="BE13" s="55">
        <v>141.5</v>
      </c>
      <c r="BF13" s="55">
        <v>138.25</v>
      </c>
      <c r="BG13" s="55">
        <v>94.71</v>
      </c>
      <c r="BH13" s="55">
        <v>91.46</v>
      </c>
      <c r="BI13" s="55">
        <v>41.07</v>
      </c>
      <c r="BJ13" s="55">
        <v>79.19</v>
      </c>
      <c r="BK13" s="55">
        <v>123.83</v>
      </c>
      <c r="BL13" s="55">
        <v>123.83</v>
      </c>
      <c r="BM13" s="55">
        <v>41.41</v>
      </c>
      <c r="BN13" s="55">
        <v>41.41</v>
      </c>
      <c r="BO13" s="55">
        <v>7.87</v>
      </c>
      <c r="BP13" s="55">
        <v>7.87</v>
      </c>
      <c r="BQ13" s="55">
        <v>0.46</v>
      </c>
      <c r="BR13" s="55">
        <v>0.14000000000000001</v>
      </c>
      <c r="BS13" s="55">
        <v>6.2E-2</v>
      </c>
      <c r="BT13" s="55">
        <v>7.5999999999999998E-2</v>
      </c>
      <c r="BU13" s="55">
        <v>5.1999999999999998E-2</v>
      </c>
      <c r="BV13" s="55">
        <v>0.05</v>
      </c>
      <c r="BW13" s="55">
        <v>0</v>
      </c>
      <c r="BX13" s="55">
        <v>4.3</v>
      </c>
      <c r="BY13" s="55">
        <v>12.4</v>
      </c>
      <c r="BZ13" s="55">
        <v>25.3</v>
      </c>
      <c r="CA13" s="55">
        <v>51.6</v>
      </c>
      <c r="CB13" s="55">
        <v>1.6</v>
      </c>
      <c r="CC13" s="55">
        <v>4.87</v>
      </c>
      <c r="CD13" s="55">
        <v>0</v>
      </c>
      <c r="CE13" s="55">
        <v>6.95</v>
      </c>
      <c r="CF13" s="55">
        <v>0</v>
      </c>
      <c r="CG13" s="55">
        <v>0.69</v>
      </c>
      <c r="CH13" s="55">
        <v>5.31</v>
      </c>
      <c r="CI13" s="55">
        <v>9.9700000000000006</v>
      </c>
      <c r="CJ13" s="55">
        <v>14.08</v>
      </c>
      <c r="CK13" s="55">
        <v>2.04</v>
      </c>
      <c r="CL13" s="55">
        <v>1.756</v>
      </c>
      <c r="CM13" s="55">
        <v>0.96399999999999997</v>
      </c>
      <c r="CN13" s="55">
        <v>0.629</v>
      </c>
      <c r="CO13" s="55">
        <v>0.46200000000000002</v>
      </c>
      <c r="CP13" s="55">
        <v>0.34499999999999997</v>
      </c>
      <c r="CQ13" s="55">
        <v>0.28899999999999998</v>
      </c>
      <c r="CR13" s="55">
        <v>280.14</v>
      </c>
      <c r="CS13" s="55">
        <v>193.81</v>
      </c>
      <c r="CT13" s="55">
        <v>136.59</v>
      </c>
      <c r="CU13" s="55">
        <v>234.98</v>
      </c>
      <c r="CV13" s="55">
        <v>218.64</v>
      </c>
      <c r="CW13" s="55">
        <v>191.74</v>
      </c>
      <c r="CX13" s="55">
        <v>144.51</v>
      </c>
      <c r="CY13" s="55">
        <v>128.16999999999999</v>
      </c>
      <c r="CZ13" s="55">
        <v>101.27</v>
      </c>
      <c r="DA13" s="55">
        <v>0.22500000000000001</v>
      </c>
      <c r="DB13" s="55">
        <v>0.20399999999999999</v>
      </c>
      <c r="DC13" s="55">
        <v>0.127</v>
      </c>
      <c r="DD13" s="55">
        <v>5.5E-2</v>
      </c>
      <c r="DE13" s="55">
        <v>1.7999999999999999E-2</v>
      </c>
      <c r="DF13" s="55">
        <v>1E-3</v>
      </c>
      <c r="DG13" s="55">
        <v>1E-3</v>
      </c>
      <c r="DH13" s="55">
        <v>1E-3</v>
      </c>
      <c r="DI13" s="55">
        <v>7.0000000000000001E-3</v>
      </c>
      <c r="DJ13" s="55">
        <v>0.33600000000000002</v>
      </c>
      <c r="DK13" s="55">
        <v>0.30199999999999999</v>
      </c>
      <c r="DL13" s="55">
        <v>0.25800000000000001</v>
      </c>
      <c r="DM13" s="55">
        <v>0.16900000000000001</v>
      </c>
      <c r="DN13" s="55">
        <v>0.127</v>
      </c>
      <c r="DO13" s="55">
        <v>8.4000000000000005E-2</v>
      </c>
      <c r="DP13" s="55">
        <v>6.7000000000000004E-2</v>
      </c>
      <c r="DQ13" s="55">
        <v>0.33200000000000002</v>
      </c>
      <c r="DR13" s="55">
        <v>0.23799999999999999</v>
      </c>
      <c r="DS13" s="55">
        <v>0.14399999999999999</v>
      </c>
      <c r="DT13" s="55">
        <v>0.13300000000000001</v>
      </c>
      <c r="DU13" s="55">
        <v>0.126</v>
      </c>
      <c r="DV13" s="55">
        <v>0.108</v>
      </c>
      <c r="DW13" s="55">
        <v>8.3000000000000004E-2</v>
      </c>
      <c r="DX13" s="55">
        <v>5.7000000000000002E-2</v>
      </c>
      <c r="DY13" s="55">
        <v>3.145</v>
      </c>
      <c r="DZ13" s="55">
        <v>1.966</v>
      </c>
      <c r="EA13" s="55">
        <v>1.2230000000000001</v>
      </c>
      <c r="EB13" s="55">
        <v>0.87</v>
      </c>
      <c r="EC13" s="55">
        <v>0.64</v>
      </c>
      <c r="ED13" s="55">
        <v>0.42</v>
      </c>
      <c r="EE13" s="55">
        <v>0.22</v>
      </c>
      <c r="EF13" s="55">
        <v>0.14000000000000001</v>
      </c>
      <c r="EG13" s="55">
        <v>7.2999999999999995E-2</v>
      </c>
      <c r="EH13" s="55">
        <v>1.597</v>
      </c>
      <c r="EI13" s="55">
        <v>0.91</v>
      </c>
      <c r="EJ13" s="55">
        <v>0.441</v>
      </c>
      <c r="EK13" s="55">
        <v>0.38600000000000001</v>
      </c>
      <c r="EL13" s="55">
        <v>0.26700000000000002</v>
      </c>
      <c r="EM13" s="55">
        <v>0.188</v>
      </c>
      <c r="EN13" s="55">
        <v>9.1999999999999998E-2</v>
      </c>
      <c r="EO13" s="55">
        <v>7.1999999999999995E-2</v>
      </c>
      <c r="EP13" s="55">
        <v>0.03</v>
      </c>
      <c r="EQ13" s="55">
        <v>6.95</v>
      </c>
      <c r="ER13" s="55">
        <v>4.87</v>
      </c>
      <c r="ES13" s="55">
        <v>6.8</v>
      </c>
      <c r="ET13" s="55">
        <v>13.44</v>
      </c>
      <c r="EU13" s="55">
        <v>22.6</v>
      </c>
    </row>
    <row r="14" spans="1:151" x14ac:dyDescent="0.2">
      <c r="A14" s="3">
        <v>11</v>
      </c>
      <c r="B14" s="20">
        <v>68.5</v>
      </c>
      <c r="C14" s="21">
        <v>73.599999999999994</v>
      </c>
      <c r="D14" s="24">
        <v>54.1</v>
      </c>
      <c r="E14" s="24">
        <v>58.1</v>
      </c>
      <c r="F14" s="24">
        <v>55.3</v>
      </c>
      <c r="G14" s="24">
        <v>59.3</v>
      </c>
      <c r="H14" s="24">
        <v>67.8</v>
      </c>
      <c r="I14" s="24">
        <v>71.8</v>
      </c>
      <c r="J14" s="24">
        <v>79.3</v>
      </c>
      <c r="K14" s="24">
        <v>83.3</v>
      </c>
      <c r="L14" s="24">
        <v>55.7</v>
      </c>
      <c r="M14" s="21">
        <v>59.8</v>
      </c>
      <c r="N14" s="21">
        <v>125.5</v>
      </c>
      <c r="O14" s="21">
        <v>133.19999999999999</v>
      </c>
      <c r="P14" s="21">
        <v>0</v>
      </c>
      <c r="Q14" s="21">
        <v>0</v>
      </c>
      <c r="R14" s="21">
        <v>109.9</v>
      </c>
      <c r="S14" s="21">
        <v>116.5</v>
      </c>
      <c r="T14" s="21">
        <v>99.5</v>
      </c>
      <c r="U14" s="21">
        <v>165.3</v>
      </c>
      <c r="V14" s="21">
        <v>91.2</v>
      </c>
      <c r="W14" s="21">
        <v>96.4</v>
      </c>
      <c r="X14" s="21">
        <v>0</v>
      </c>
      <c r="Y14" s="21">
        <v>0</v>
      </c>
      <c r="Z14" s="21">
        <v>6.18</v>
      </c>
      <c r="AA14" s="34">
        <v>98</v>
      </c>
      <c r="AB14" s="35">
        <v>0.75</v>
      </c>
      <c r="AC14" s="52">
        <v>29</v>
      </c>
      <c r="AD14" s="52">
        <v>29</v>
      </c>
      <c r="AE14" s="24"/>
      <c r="AF14" s="53"/>
      <c r="AG14" s="52">
        <v>15.96</v>
      </c>
      <c r="AH14" s="54">
        <v>15.96</v>
      </c>
      <c r="AI14" s="52">
        <v>10</v>
      </c>
      <c r="AJ14" s="54">
        <v>10</v>
      </c>
      <c r="AK14" s="52">
        <v>0</v>
      </c>
      <c r="AL14" s="54">
        <v>0</v>
      </c>
      <c r="AM14" s="55">
        <v>0</v>
      </c>
      <c r="AN14" s="55">
        <v>187.3</v>
      </c>
      <c r="AO14" s="55">
        <v>187.3</v>
      </c>
      <c r="AP14" s="55">
        <v>138.9</v>
      </c>
      <c r="AQ14" s="55">
        <v>98.63</v>
      </c>
      <c r="AR14" s="55">
        <v>195.28</v>
      </c>
      <c r="AS14" s="55">
        <v>195.28</v>
      </c>
      <c r="AT14" s="55">
        <v>145.29</v>
      </c>
      <c r="AU14" s="55">
        <v>104.51</v>
      </c>
      <c r="AV14" s="55">
        <v>195.43</v>
      </c>
      <c r="AW14" s="55">
        <v>195.43</v>
      </c>
      <c r="AX14" s="55">
        <v>145.22</v>
      </c>
      <c r="AY14" s="55">
        <v>104.74</v>
      </c>
      <c r="AZ14" s="55">
        <v>136.47999999999999</v>
      </c>
      <c r="BA14" s="55">
        <v>221.78</v>
      </c>
      <c r="BB14" s="55">
        <v>144.02000000000001</v>
      </c>
      <c r="BC14" s="55">
        <v>96.01</v>
      </c>
      <c r="BD14" s="55">
        <v>1.1100000000000001</v>
      </c>
      <c r="BE14" s="55">
        <v>141.5</v>
      </c>
      <c r="BF14" s="55">
        <v>138.25</v>
      </c>
      <c r="BG14" s="55">
        <v>94.71</v>
      </c>
      <c r="BH14" s="55">
        <v>91.46</v>
      </c>
      <c r="BI14" s="55">
        <v>41.07</v>
      </c>
      <c r="BJ14" s="55">
        <v>79.19</v>
      </c>
      <c r="BK14" s="55">
        <v>123.83</v>
      </c>
      <c r="BL14" s="55">
        <v>123.83</v>
      </c>
      <c r="BM14" s="55">
        <v>41.41</v>
      </c>
      <c r="BN14" s="55">
        <v>41.41</v>
      </c>
      <c r="BO14" s="55">
        <v>7.87</v>
      </c>
      <c r="BP14" s="55">
        <v>7.87</v>
      </c>
      <c r="BQ14" s="55">
        <v>0.46</v>
      </c>
      <c r="BR14" s="55">
        <v>0.14000000000000001</v>
      </c>
      <c r="BS14" s="55">
        <v>6.2E-2</v>
      </c>
      <c r="BT14" s="55">
        <v>7.5999999999999998E-2</v>
      </c>
      <c r="BU14" s="55">
        <v>5.1999999999999998E-2</v>
      </c>
      <c r="BV14" s="55">
        <v>0.05</v>
      </c>
      <c r="BW14" s="55">
        <v>0</v>
      </c>
      <c r="BX14" s="55">
        <v>4.3</v>
      </c>
      <c r="BY14" s="55">
        <v>12.4</v>
      </c>
      <c r="BZ14" s="55">
        <v>25.3</v>
      </c>
      <c r="CA14" s="55">
        <v>51.6</v>
      </c>
      <c r="CB14" s="55">
        <v>1.6</v>
      </c>
      <c r="CC14" s="55">
        <v>4.87</v>
      </c>
      <c r="CD14" s="55">
        <v>0</v>
      </c>
      <c r="CE14" s="55">
        <v>6.95</v>
      </c>
      <c r="CF14" s="55">
        <v>0</v>
      </c>
      <c r="CG14" s="55">
        <v>0.69</v>
      </c>
      <c r="CH14" s="55">
        <v>5.31</v>
      </c>
      <c r="CI14" s="55">
        <v>9.9700000000000006</v>
      </c>
      <c r="CJ14" s="55">
        <v>14.08</v>
      </c>
      <c r="CK14" s="55">
        <v>2.04</v>
      </c>
      <c r="CL14" s="55">
        <v>1.756</v>
      </c>
      <c r="CM14" s="55">
        <v>0.96399999999999997</v>
      </c>
      <c r="CN14" s="55">
        <v>0.629</v>
      </c>
      <c r="CO14" s="55">
        <v>0.46200000000000002</v>
      </c>
      <c r="CP14" s="55">
        <v>0.34499999999999997</v>
      </c>
      <c r="CQ14" s="55">
        <v>0.28899999999999998</v>
      </c>
      <c r="CR14" s="55">
        <v>280.14</v>
      </c>
      <c r="CS14" s="55">
        <v>193.81</v>
      </c>
      <c r="CT14" s="55">
        <v>136.59</v>
      </c>
      <c r="CU14" s="55">
        <v>234.98</v>
      </c>
      <c r="CV14" s="55">
        <v>218.64</v>
      </c>
      <c r="CW14" s="55">
        <v>191.74</v>
      </c>
      <c r="CX14" s="55">
        <v>144.51</v>
      </c>
      <c r="CY14" s="55">
        <v>128.16999999999999</v>
      </c>
      <c r="CZ14" s="55">
        <v>101.27</v>
      </c>
      <c r="DA14" s="55">
        <v>0.22500000000000001</v>
      </c>
      <c r="DB14" s="55">
        <v>0.20399999999999999</v>
      </c>
      <c r="DC14" s="55">
        <v>0.127</v>
      </c>
      <c r="DD14" s="55">
        <v>5.5E-2</v>
      </c>
      <c r="DE14" s="55">
        <v>1.7999999999999999E-2</v>
      </c>
      <c r="DF14" s="55">
        <v>1E-3</v>
      </c>
      <c r="DG14" s="55">
        <v>1E-3</v>
      </c>
      <c r="DH14" s="55">
        <v>1E-3</v>
      </c>
      <c r="DI14" s="55">
        <v>7.0000000000000001E-3</v>
      </c>
      <c r="DJ14" s="55">
        <v>0.33600000000000002</v>
      </c>
      <c r="DK14" s="55">
        <v>0.30199999999999999</v>
      </c>
      <c r="DL14" s="55">
        <v>0.25800000000000001</v>
      </c>
      <c r="DM14" s="55">
        <v>0.16900000000000001</v>
      </c>
      <c r="DN14" s="55">
        <v>0.127</v>
      </c>
      <c r="DO14" s="55">
        <v>8.4000000000000005E-2</v>
      </c>
      <c r="DP14" s="55">
        <v>6.7000000000000004E-2</v>
      </c>
      <c r="DQ14" s="55">
        <v>0.33200000000000002</v>
      </c>
      <c r="DR14" s="55">
        <v>0.23799999999999999</v>
      </c>
      <c r="DS14" s="55">
        <v>0.14399999999999999</v>
      </c>
      <c r="DT14" s="55">
        <v>0.13300000000000001</v>
      </c>
      <c r="DU14" s="55">
        <v>0.126</v>
      </c>
      <c r="DV14" s="55">
        <v>0.108</v>
      </c>
      <c r="DW14" s="55">
        <v>8.3000000000000004E-2</v>
      </c>
      <c r="DX14" s="55">
        <v>5.7000000000000002E-2</v>
      </c>
      <c r="DY14" s="55">
        <v>3.145</v>
      </c>
      <c r="DZ14" s="55">
        <v>1.966</v>
      </c>
      <c r="EA14" s="55">
        <v>1.2230000000000001</v>
      </c>
      <c r="EB14" s="55">
        <v>0.87</v>
      </c>
      <c r="EC14" s="55">
        <v>0.64</v>
      </c>
      <c r="ED14" s="55">
        <v>0.42</v>
      </c>
      <c r="EE14" s="55">
        <v>0.22</v>
      </c>
      <c r="EF14" s="55">
        <v>0.14000000000000001</v>
      </c>
      <c r="EG14" s="55">
        <v>7.2999999999999995E-2</v>
      </c>
      <c r="EH14" s="55">
        <v>1.597</v>
      </c>
      <c r="EI14" s="55">
        <v>0.91</v>
      </c>
      <c r="EJ14" s="55">
        <v>0.441</v>
      </c>
      <c r="EK14" s="55">
        <v>0.38600000000000001</v>
      </c>
      <c r="EL14" s="55">
        <v>0.26700000000000002</v>
      </c>
      <c r="EM14" s="55">
        <v>0.188</v>
      </c>
      <c r="EN14" s="55">
        <v>9.1999999999999998E-2</v>
      </c>
      <c r="EO14" s="55">
        <v>7.1999999999999995E-2</v>
      </c>
      <c r="EP14" s="55">
        <v>0.03</v>
      </c>
      <c r="EQ14" s="55">
        <v>6.95</v>
      </c>
      <c r="ER14" s="55">
        <v>4.87</v>
      </c>
      <c r="ES14" s="55">
        <v>6.8</v>
      </c>
      <c r="ET14" s="55">
        <v>13.44</v>
      </c>
      <c r="EU14" s="55">
        <v>22.6</v>
      </c>
    </row>
    <row r="15" spans="1:151" x14ac:dyDescent="0.2">
      <c r="A15" s="3">
        <v>12</v>
      </c>
      <c r="B15" s="20">
        <v>68.5</v>
      </c>
      <c r="C15" s="21">
        <v>73.599999999999994</v>
      </c>
      <c r="D15" s="24">
        <v>54.1</v>
      </c>
      <c r="E15" s="24">
        <v>58.1</v>
      </c>
      <c r="F15" s="24">
        <v>55.3</v>
      </c>
      <c r="G15" s="24">
        <v>59.3</v>
      </c>
      <c r="H15" s="24">
        <v>67.8</v>
      </c>
      <c r="I15" s="24">
        <v>71.8</v>
      </c>
      <c r="J15" s="24">
        <v>79.3</v>
      </c>
      <c r="K15" s="24">
        <v>83.3</v>
      </c>
      <c r="L15" s="24">
        <v>55.7</v>
      </c>
      <c r="M15" s="21">
        <v>59.8</v>
      </c>
      <c r="N15" s="21">
        <v>125.5</v>
      </c>
      <c r="O15" s="21">
        <v>133.19999999999999</v>
      </c>
      <c r="P15" s="21">
        <v>0</v>
      </c>
      <c r="Q15" s="21">
        <v>0</v>
      </c>
      <c r="R15" s="21">
        <v>109.9</v>
      </c>
      <c r="S15" s="21">
        <v>116.5</v>
      </c>
      <c r="T15" s="21">
        <v>99.5</v>
      </c>
      <c r="U15" s="21">
        <v>165.3</v>
      </c>
      <c r="V15" s="21">
        <v>91.2</v>
      </c>
      <c r="W15" s="21">
        <v>96.4</v>
      </c>
      <c r="X15" s="21">
        <v>0</v>
      </c>
      <c r="Y15" s="21">
        <v>0</v>
      </c>
      <c r="Z15" s="21">
        <v>6.18</v>
      </c>
      <c r="AA15" s="34">
        <v>98</v>
      </c>
      <c r="AB15" s="35">
        <v>0.75</v>
      </c>
      <c r="AC15" s="52">
        <v>29</v>
      </c>
      <c r="AD15" s="52">
        <v>29</v>
      </c>
      <c r="AE15" s="24"/>
      <c r="AF15" s="53"/>
      <c r="AG15" s="52">
        <v>15.96</v>
      </c>
      <c r="AH15" s="54">
        <v>15.96</v>
      </c>
      <c r="AI15" s="52">
        <v>10</v>
      </c>
      <c r="AJ15" s="54">
        <v>10</v>
      </c>
      <c r="AK15" s="52">
        <v>0</v>
      </c>
      <c r="AL15" s="54">
        <v>0</v>
      </c>
      <c r="AM15" s="55">
        <v>0</v>
      </c>
      <c r="AN15" s="55">
        <v>187.3</v>
      </c>
      <c r="AO15" s="55">
        <v>187.3</v>
      </c>
      <c r="AP15" s="55">
        <v>138.9</v>
      </c>
      <c r="AQ15" s="55">
        <v>98.63</v>
      </c>
      <c r="AR15" s="55">
        <v>195.28</v>
      </c>
      <c r="AS15" s="55">
        <v>195.28</v>
      </c>
      <c r="AT15" s="55">
        <v>145.29</v>
      </c>
      <c r="AU15" s="55">
        <v>104.51</v>
      </c>
      <c r="AV15" s="55">
        <v>195.43</v>
      </c>
      <c r="AW15" s="55">
        <v>195.43</v>
      </c>
      <c r="AX15" s="55">
        <v>145.22</v>
      </c>
      <c r="AY15" s="55">
        <v>104.74</v>
      </c>
      <c r="AZ15" s="55">
        <v>136.47999999999999</v>
      </c>
      <c r="BA15" s="55">
        <v>221.78</v>
      </c>
      <c r="BB15" s="55">
        <v>144.02000000000001</v>
      </c>
      <c r="BC15" s="55">
        <v>96.01</v>
      </c>
      <c r="BD15" s="55">
        <v>1.1100000000000001</v>
      </c>
      <c r="BE15" s="55">
        <v>141.5</v>
      </c>
      <c r="BF15" s="55">
        <v>138.25</v>
      </c>
      <c r="BG15" s="55">
        <v>94.71</v>
      </c>
      <c r="BH15" s="55">
        <v>91.46</v>
      </c>
      <c r="BI15" s="55">
        <v>41.07</v>
      </c>
      <c r="BJ15" s="55">
        <v>79.19</v>
      </c>
      <c r="BK15" s="55">
        <v>123.83</v>
      </c>
      <c r="BL15" s="55">
        <v>123.83</v>
      </c>
      <c r="BM15" s="55">
        <v>41.41</v>
      </c>
      <c r="BN15" s="55">
        <v>41.41</v>
      </c>
      <c r="BO15" s="55">
        <v>7.87</v>
      </c>
      <c r="BP15" s="55">
        <v>7.87</v>
      </c>
      <c r="BQ15" s="55">
        <v>0.46</v>
      </c>
      <c r="BR15" s="55">
        <v>0.14000000000000001</v>
      </c>
      <c r="BS15" s="55">
        <v>6.2E-2</v>
      </c>
      <c r="BT15" s="55">
        <v>7.5999999999999998E-2</v>
      </c>
      <c r="BU15" s="55">
        <v>5.1999999999999998E-2</v>
      </c>
      <c r="BV15" s="55">
        <v>0.05</v>
      </c>
      <c r="BW15" s="55">
        <v>0</v>
      </c>
      <c r="BX15" s="55">
        <v>4.3</v>
      </c>
      <c r="BY15" s="55">
        <v>12.4</v>
      </c>
      <c r="BZ15" s="55">
        <v>25.3</v>
      </c>
      <c r="CA15" s="55">
        <v>51.6</v>
      </c>
      <c r="CB15" s="55">
        <v>1.6</v>
      </c>
      <c r="CC15" s="55">
        <v>4.87</v>
      </c>
      <c r="CD15" s="55">
        <v>0</v>
      </c>
      <c r="CE15" s="55">
        <v>6.95</v>
      </c>
      <c r="CF15" s="55">
        <v>0</v>
      </c>
      <c r="CG15" s="55">
        <v>0.69</v>
      </c>
      <c r="CH15" s="55">
        <v>5.31</v>
      </c>
      <c r="CI15" s="55">
        <v>9.9700000000000006</v>
      </c>
      <c r="CJ15" s="55">
        <v>14.08</v>
      </c>
      <c r="CK15" s="55">
        <v>2.04</v>
      </c>
      <c r="CL15" s="55">
        <v>1.756</v>
      </c>
      <c r="CM15" s="55">
        <v>0.96399999999999997</v>
      </c>
      <c r="CN15" s="55">
        <v>0.629</v>
      </c>
      <c r="CO15" s="55">
        <v>0.46200000000000002</v>
      </c>
      <c r="CP15" s="55">
        <v>0.34499999999999997</v>
      </c>
      <c r="CQ15" s="55">
        <v>0.28899999999999998</v>
      </c>
      <c r="CR15" s="55">
        <v>280.14</v>
      </c>
      <c r="CS15" s="55">
        <v>193.81</v>
      </c>
      <c r="CT15" s="55">
        <v>136.59</v>
      </c>
      <c r="CU15" s="55">
        <v>234.98</v>
      </c>
      <c r="CV15" s="55">
        <v>218.64</v>
      </c>
      <c r="CW15" s="55">
        <v>191.74</v>
      </c>
      <c r="CX15" s="55">
        <v>144.51</v>
      </c>
      <c r="CY15" s="55">
        <v>128.16999999999999</v>
      </c>
      <c r="CZ15" s="55">
        <v>101.27</v>
      </c>
      <c r="DA15" s="55">
        <v>0.22500000000000001</v>
      </c>
      <c r="DB15" s="55">
        <v>0.20399999999999999</v>
      </c>
      <c r="DC15" s="55">
        <v>0.127</v>
      </c>
      <c r="DD15" s="55">
        <v>5.5E-2</v>
      </c>
      <c r="DE15" s="55">
        <v>1.7999999999999999E-2</v>
      </c>
      <c r="DF15" s="55">
        <v>1E-3</v>
      </c>
      <c r="DG15" s="55">
        <v>1E-3</v>
      </c>
      <c r="DH15" s="55">
        <v>1E-3</v>
      </c>
      <c r="DI15" s="55">
        <v>7.0000000000000001E-3</v>
      </c>
      <c r="DJ15" s="55">
        <v>0.33600000000000002</v>
      </c>
      <c r="DK15" s="55">
        <v>0.30199999999999999</v>
      </c>
      <c r="DL15" s="55">
        <v>0.25800000000000001</v>
      </c>
      <c r="DM15" s="55">
        <v>0.16900000000000001</v>
      </c>
      <c r="DN15" s="55">
        <v>0.127</v>
      </c>
      <c r="DO15" s="55">
        <v>8.4000000000000005E-2</v>
      </c>
      <c r="DP15" s="55">
        <v>6.7000000000000004E-2</v>
      </c>
      <c r="DQ15" s="55">
        <v>0.33200000000000002</v>
      </c>
      <c r="DR15" s="55">
        <v>0.23799999999999999</v>
      </c>
      <c r="DS15" s="55">
        <v>0.14399999999999999</v>
      </c>
      <c r="DT15" s="55">
        <v>0.13300000000000001</v>
      </c>
      <c r="DU15" s="55">
        <v>0.126</v>
      </c>
      <c r="DV15" s="55">
        <v>0.108</v>
      </c>
      <c r="DW15" s="55">
        <v>8.3000000000000004E-2</v>
      </c>
      <c r="DX15" s="55">
        <v>5.7000000000000002E-2</v>
      </c>
      <c r="DY15" s="55">
        <v>3.145</v>
      </c>
      <c r="DZ15" s="55">
        <v>1.966</v>
      </c>
      <c r="EA15" s="55">
        <v>1.2230000000000001</v>
      </c>
      <c r="EB15" s="55">
        <v>0.87</v>
      </c>
      <c r="EC15" s="55">
        <v>0.64</v>
      </c>
      <c r="ED15" s="55">
        <v>0.42</v>
      </c>
      <c r="EE15" s="55">
        <v>0.22</v>
      </c>
      <c r="EF15" s="55">
        <v>0.14000000000000001</v>
      </c>
      <c r="EG15" s="55">
        <v>7.2999999999999995E-2</v>
      </c>
      <c r="EH15" s="55">
        <v>1.597</v>
      </c>
      <c r="EI15" s="55">
        <v>0.91</v>
      </c>
      <c r="EJ15" s="55">
        <v>0.441</v>
      </c>
      <c r="EK15" s="55">
        <v>0.38600000000000001</v>
      </c>
      <c r="EL15" s="55">
        <v>0.26700000000000002</v>
      </c>
      <c r="EM15" s="55">
        <v>0.188</v>
      </c>
      <c r="EN15" s="55">
        <v>9.1999999999999998E-2</v>
      </c>
      <c r="EO15" s="55">
        <v>7.1999999999999995E-2</v>
      </c>
      <c r="EP15" s="55">
        <v>0.03</v>
      </c>
      <c r="EQ15" s="55">
        <v>6.95</v>
      </c>
      <c r="ER15" s="55">
        <v>4.87</v>
      </c>
      <c r="ES15" s="55">
        <v>6.8</v>
      </c>
      <c r="ET15" s="55">
        <v>13.44</v>
      </c>
      <c r="EU15" s="55">
        <v>22.6</v>
      </c>
    </row>
    <row r="16" spans="1:151" x14ac:dyDescent="0.2">
      <c r="A16" s="3">
        <v>13</v>
      </c>
      <c r="B16" s="20">
        <v>68.5</v>
      </c>
      <c r="C16" s="21">
        <v>73.599999999999994</v>
      </c>
      <c r="D16" s="24">
        <v>54.1</v>
      </c>
      <c r="E16" s="24">
        <v>58.1</v>
      </c>
      <c r="F16" s="24">
        <v>55.3</v>
      </c>
      <c r="G16" s="24">
        <v>59.3</v>
      </c>
      <c r="H16" s="24">
        <v>67.8</v>
      </c>
      <c r="I16" s="24">
        <v>71.8</v>
      </c>
      <c r="J16" s="24">
        <v>79.3</v>
      </c>
      <c r="K16" s="24">
        <v>83.3</v>
      </c>
      <c r="L16" s="24">
        <v>55.7</v>
      </c>
      <c r="M16" s="21">
        <v>59.8</v>
      </c>
      <c r="N16" s="21">
        <v>125.5</v>
      </c>
      <c r="O16" s="21">
        <v>133.19999999999999</v>
      </c>
      <c r="P16" s="21">
        <v>0</v>
      </c>
      <c r="Q16" s="21">
        <v>0</v>
      </c>
      <c r="R16" s="21">
        <v>109.9</v>
      </c>
      <c r="S16" s="21">
        <v>116.5</v>
      </c>
      <c r="T16" s="21">
        <v>99.5</v>
      </c>
      <c r="U16" s="21">
        <v>165.3</v>
      </c>
      <c r="V16" s="21">
        <v>91.2</v>
      </c>
      <c r="W16" s="21">
        <v>96.4</v>
      </c>
      <c r="X16" s="21">
        <v>0</v>
      </c>
      <c r="Y16" s="21">
        <v>0</v>
      </c>
      <c r="Z16" s="21">
        <v>6.18</v>
      </c>
      <c r="AA16" s="34">
        <v>98</v>
      </c>
      <c r="AB16" s="35">
        <v>0.75</v>
      </c>
      <c r="AC16" s="52">
        <v>29</v>
      </c>
      <c r="AD16" s="52">
        <v>29</v>
      </c>
      <c r="AE16" s="24"/>
      <c r="AF16" s="53"/>
      <c r="AG16" s="52">
        <v>15.96</v>
      </c>
      <c r="AH16" s="54">
        <v>15.96</v>
      </c>
      <c r="AI16" s="52">
        <v>10</v>
      </c>
      <c r="AJ16" s="54">
        <v>10</v>
      </c>
      <c r="AK16" s="52">
        <v>0</v>
      </c>
      <c r="AL16" s="54">
        <v>0</v>
      </c>
      <c r="AM16" s="55">
        <v>0</v>
      </c>
      <c r="AN16" s="55">
        <v>187.3</v>
      </c>
      <c r="AO16" s="55">
        <v>187.3</v>
      </c>
      <c r="AP16" s="55">
        <v>138.9</v>
      </c>
      <c r="AQ16" s="55">
        <v>98.63</v>
      </c>
      <c r="AR16" s="55">
        <v>195.28</v>
      </c>
      <c r="AS16" s="55">
        <v>195.28</v>
      </c>
      <c r="AT16" s="55">
        <v>145.29</v>
      </c>
      <c r="AU16" s="55">
        <v>104.51</v>
      </c>
      <c r="AV16" s="55">
        <v>195.43</v>
      </c>
      <c r="AW16" s="55">
        <v>195.43</v>
      </c>
      <c r="AX16" s="55">
        <v>145.22</v>
      </c>
      <c r="AY16" s="55">
        <v>104.74</v>
      </c>
      <c r="AZ16" s="55">
        <v>136.47999999999999</v>
      </c>
      <c r="BA16" s="55">
        <v>221.78</v>
      </c>
      <c r="BB16" s="55">
        <v>144.02000000000001</v>
      </c>
      <c r="BC16" s="55">
        <v>96.01</v>
      </c>
      <c r="BD16" s="55">
        <v>1.1100000000000001</v>
      </c>
      <c r="BE16" s="55">
        <v>141.5</v>
      </c>
      <c r="BF16" s="55">
        <v>138.25</v>
      </c>
      <c r="BG16" s="55">
        <v>94.71</v>
      </c>
      <c r="BH16" s="55">
        <v>91.46</v>
      </c>
      <c r="BI16" s="55">
        <v>41.07</v>
      </c>
      <c r="BJ16" s="55">
        <v>79.19</v>
      </c>
      <c r="BK16" s="55">
        <v>123.83</v>
      </c>
      <c r="BL16" s="55">
        <v>123.83</v>
      </c>
      <c r="BM16" s="55">
        <v>41.41</v>
      </c>
      <c r="BN16" s="55">
        <v>41.41</v>
      </c>
      <c r="BO16" s="55">
        <v>7.87</v>
      </c>
      <c r="BP16" s="55">
        <v>7.87</v>
      </c>
      <c r="BQ16" s="55">
        <v>0.46</v>
      </c>
      <c r="BR16" s="55">
        <v>0.14000000000000001</v>
      </c>
      <c r="BS16" s="55">
        <v>6.2E-2</v>
      </c>
      <c r="BT16" s="55">
        <v>7.5999999999999998E-2</v>
      </c>
      <c r="BU16" s="55">
        <v>5.1999999999999998E-2</v>
      </c>
      <c r="BV16" s="55">
        <v>0.05</v>
      </c>
      <c r="BW16" s="55">
        <v>0</v>
      </c>
      <c r="BX16" s="55">
        <v>4.3</v>
      </c>
      <c r="BY16" s="55">
        <v>12.4</v>
      </c>
      <c r="BZ16" s="55">
        <v>25.3</v>
      </c>
      <c r="CA16" s="55">
        <v>51.6</v>
      </c>
      <c r="CB16" s="55">
        <v>1.6</v>
      </c>
      <c r="CC16" s="55">
        <v>4.87</v>
      </c>
      <c r="CD16" s="55">
        <v>0</v>
      </c>
      <c r="CE16" s="55">
        <v>6.95</v>
      </c>
      <c r="CF16" s="55">
        <v>0</v>
      </c>
      <c r="CG16" s="55">
        <v>0.69</v>
      </c>
      <c r="CH16" s="55">
        <v>5.31</v>
      </c>
      <c r="CI16" s="55">
        <v>9.9700000000000006</v>
      </c>
      <c r="CJ16" s="55">
        <v>14.08</v>
      </c>
      <c r="CK16" s="55">
        <v>2.04</v>
      </c>
      <c r="CL16" s="55">
        <v>1.756</v>
      </c>
      <c r="CM16" s="55">
        <v>0.96399999999999997</v>
      </c>
      <c r="CN16" s="55">
        <v>0.629</v>
      </c>
      <c r="CO16" s="55">
        <v>0.46200000000000002</v>
      </c>
      <c r="CP16" s="55">
        <v>0.34499999999999997</v>
      </c>
      <c r="CQ16" s="55">
        <v>0.28899999999999998</v>
      </c>
      <c r="CR16" s="55">
        <v>280.14</v>
      </c>
      <c r="CS16" s="55">
        <v>193.81</v>
      </c>
      <c r="CT16" s="55">
        <v>136.59</v>
      </c>
      <c r="CU16" s="55">
        <v>234.98</v>
      </c>
      <c r="CV16" s="55">
        <v>218.64</v>
      </c>
      <c r="CW16" s="55">
        <v>191.74</v>
      </c>
      <c r="CX16" s="55">
        <v>144.51</v>
      </c>
      <c r="CY16" s="55">
        <v>128.16999999999999</v>
      </c>
      <c r="CZ16" s="55">
        <v>101.27</v>
      </c>
      <c r="DA16" s="55">
        <v>0.22500000000000001</v>
      </c>
      <c r="DB16" s="55">
        <v>0.20399999999999999</v>
      </c>
      <c r="DC16" s="55">
        <v>0.127</v>
      </c>
      <c r="DD16" s="55">
        <v>5.5E-2</v>
      </c>
      <c r="DE16" s="55">
        <v>1.7999999999999999E-2</v>
      </c>
      <c r="DF16" s="55">
        <v>1E-3</v>
      </c>
      <c r="DG16" s="55">
        <v>1E-3</v>
      </c>
      <c r="DH16" s="55">
        <v>1E-3</v>
      </c>
      <c r="DI16" s="55">
        <v>7.0000000000000001E-3</v>
      </c>
      <c r="DJ16" s="55">
        <v>0.33600000000000002</v>
      </c>
      <c r="DK16" s="55">
        <v>0.30199999999999999</v>
      </c>
      <c r="DL16" s="55">
        <v>0.25800000000000001</v>
      </c>
      <c r="DM16" s="55">
        <v>0.16900000000000001</v>
      </c>
      <c r="DN16" s="55">
        <v>0.127</v>
      </c>
      <c r="DO16" s="55">
        <v>8.4000000000000005E-2</v>
      </c>
      <c r="DP16" s="55">
        <v>6.7000000000000004E-2</v>
      </c>
      <c r="DQ16" s="55">
        <v>0.33200000000000002</v>
      </c>
      <c r="DR16" s="55">
        <v>0.23799999999999999</v>
      </c>
      <c r="DS16" s="55">
        <v>0.14399999999999999</v>
      </c>
      <c r="DT16" s="55">
        <v>0.13300000000000001</v>
      </c>
      <c r="DU16" s="55">
        <v>0.126</v>
      </c>
      <c r="DV16" s="55">
        <v>0.108</v>
      </c>
      <c r="DW16" s="55">
        <v>8.3000000000000004E-2</v>
      </c>
      <c r="DX16" s="55">
        <v>5.7000000000000002E-2</v>
      </c>
      <c r="DY16" s="55">
        <v>3.145</v>
      </c>
      <c r="DZ16" s="55">
        <v>1.966</v>
      </c>
      <c r="EA16" s="55">
        <v>1.2230000000000001</v>
      </c>
      <c r="EB16" s="55">
        <v>0.87</v>
      </c>
      <c r="EC16" s="55">
        <v>0.64</v>
      </c>
      <c r="ED16" s="55">
        <v>0.42</v>
      </c>
      <c r="EE16" s="55">
        <v>0.22</v>
      </c>
      <c r="EF16" s="55">
        <v>0.14000000000000001</v>
      </c>
      <c r="EG16" s="55">
        <v>7.2999999999999995E-2</v>
      </c>
      <c r="EH16" s="55">
        <v>1.597</v>
      </c>
      <c r="EI16" s="55">
        <v>0.91</v>
      </c>
      <c r="EJ16" s="55">
        <v>0.441</v>
      </c>
      <c r="EK16" s="55">
        <v>0.38600000000000001</v>
      </c>
      <c r="EL16" s="55">
        <v>0.26700000000000002</v>
      </c>
      <c r="EM16" s="55">
        <v>0.188</v>
      </c>
      <c r="EN16" s="55">
        <v>9.1999999999999998E-2</v>
      </c>
      <c r="EO16" s="55">
        <v>7.1999999999999995E-2</v>
      </c>
      <c r="EP16" s="55">
        <v>0.03</v>
      </c>
      <c r="EQ16" s="55">
        <v>6.95</v>
      </c>
      <c r="ER16" s="55">
        <v>4.87</v>
      </c>
      <c r="ES16" s="55">
        <v>6.8</v>
      </c>
      <c r="ET16" s="55">
        <v>13.44</v>
      </c>
      <c r="EU16" s="55">
        <v>22.6</v>
      </c>
    </row>
    <row r="17" spans="1:151" x14ac:dyDescent="0.2">
      <c r="A17" s="3">
        <v>14</v>
      </c>
      <c r="B17" s="20">
        <v>68.5</v>
      </c>
      <c r="C17" s="21">
        <v>73.599999999999994</v>
      </c>
      <c r="D17" s="24">
        <v>54.1</v>
      </c>
      <c r="E17" s="24">
        <v>58.1</v>
      </c>
      <c r="F17" s="24">
        <v>55.3</v>
      </c>
      <c r="G17" s="24">
        <v>59.3</v>
      </c>
      <c r="H17" s="24">
        <v>67.8</v>
      </c>
      <c r="I17" s="24">
        <v>71.8</v>
      </c>
      <c r="J17" s="24">
        <v>79.3</v>
      </c>
      <c r="K17" s="24">
        <v>83.3</v>
      </c>
      <c r="L17" s="24">
        <v>55.7</v>
      </c>
      <c r="M17" s="21">
        <v>59.8</v>
      </c>
      <c r="N17" s="21">
        <v>125.5</v>
      </c>
      <c r="O17" s="21">
        <v>133.19999999999999</v>
      </c>
      <c r="P17" s="21">
        <v>0</v>
      </c>
      <c r="Q17" s="21">
        <v>0</v>
      </c>
      <c r="R17" s="21">
        <v>109.9</v>
      </c>
      <c r="S17" s="21">
        <v>116.5</v>
      </c>
      <c r="T17" s="21">
        <v>99.5</v>
      </c>
      <c r="U17" s="21">
        <v>165.3</v>
      </c>
      <c r="V17" s="21">
        <v>91.2</v>
      </c>
      <c r="W17" s="21">
        <v>96.4</v>
      </c>
      <c r="X17" s="21">
        <v>0</v>
      </c>
      <c r="Y17" s="21">
        <v>0</v>
      </c>
      <c r="Z17" s="21">
        <v>6.18</v>
      </c>
      <c r="AA17" s="34">
        <v>98</v>
      </c>
      <c r="AB17" s="35">
        <v>0.75</v>
      </c>
      <c r="AC17" s="52">
        <v>29</v>
      </c>
      <c r="AD17" s="52">
        <v>29</v>
      </c>
      <c r="AE17" s="24"/>
      <c r="AF17" s="53"/>
      <c r="AG17" s="52">
        <v>15.96</v>
      </c>
      <c r="AH17" s="54">
        <v>15.96</v>
      </c>
      <c r="AI17" s="52">
        <v>10</v>
      </c>
      <c r="AJ17" s="54">
        <v>10</v>
      </c>
      <c r="AK17" s="52">
        <v>0</v>
      </c>
      <c r="AL17" s="54">
        <v>0</v>
      </c>
      <c r="AM17" s="55">
        <v>0</v>
      </c>
      <c r="AN17" s="55">
        <v>187.3</v>
      </c>
      <c r="AO17" s="55">
        <v>187.3</v>
      </c>
      <c r="AP17" s="55">
        <v>138.9</v>
      </c>
      <c r="AQ17" s="55">
        <v>98.63</v>
      </c>
      <c r="AR17" s="55">
        <v>195.28</v>
      </c>
      <c r="AS17" s="55">
        <v>195.28</v>
      </c>
      <c r="AT17" s="55">
        <v>145.29</v>
      </c>
      <c r="AU17" s="55">
        <v>104.51</v>
      </c>
      <c r="AV17" s="55">
        <v>195.43</v>
      </c>
      <c r="AW17" s="55">
        <v>195.43</v>
      </c>
      <c r="AX17" s="55">
        <v>145.22</v>
      </c>
      <c r="AY17" s="55">
        <v>104.74</v>
      </c>
      <c r="AZ17" s="55">
        <v>136.47999999999999</v>
      </c>
      <c r="BA17" s="55">
        <v>221.78</v>
      </c>
      <c r="BB17" s="55">
        <v>144.02000000000001</v>
      </c>
      <c r="BC17" s="55">
        <v>96.01</v>
      </c>
      <c r="BD17" s="55">
        <v>1.1100000000000001</v>
      </c>
      <c r="BE17" s="55">
        <v>141.5</v>
      </c>
      <c r="BF17" s="55">
        <v>138.25</v>
      </c>
      <c r="BG17" s="55">
        <v>94.71</v>
      </c>
      <c r="BH17" s="55">
        <v>91.46</v>
      </c>
      <c r="BI17" s="55">
        <v>41.07</v>
      </c>
      <c r="BJ17" s="55">
        <v>79.19</v>
      </c>
      <c r="BK17" s="55">
        <v>123.83</v>
      </c>
      <c r="BL17" s="55">
        <v>123.83</v>
      </c>
      <c r="BM17" s="55">
        <v>41.41</v>
      </c>
      <c r="BN17" s="55">
        <v>41.41</v>
      </c>
      <c r="BO17" s="55">
        <v>7.87</v>
      </c>
      <c r="BP17" s="55">
        <v>7.87</v>
      </c>
      <c r="BQ17" s="55">
        <v>0.46</v>
      </c>
      <c r="BR17" s="55">
        <v>0.14000000000000001</v>
      </c>
      <c r="BS17" s="55">
        <v>6.2E-2</v>
      </c>
      <c r="BT17" s="55">
        <v>7.5999999999999998E-2</v>
      </c>
      <c r="BU17" s="55">
        <v>5.1999999999999998E-2</v>
      </c>
      <c r="BV17" s="55">
        <v>0.05</v>
      </c>
      <c r="BW17" s="55">
        <v>0</v>
      </c>
      <c r="BX17" s="55">
        <v>4.3</v>
      </c>
      <c r="BY17" s="55">
        <v>12.4</v>
      </c>
      <c r="BZ17" s="55">
        <v>25.3</v>
      </c>
      <c r="CA17" s="55">
        <v>51.6</v>
      </c>
      <c r="CB17" s="55">
        <v>1.6</v>
      </c>
      <c r="CC17" s="55">
        <v>4.87</v>
      </c>
      <c r="CD17" s="55">
        <v>0</v>
      </c>
      <c r="CE17" s="55">
        <v>6.95</v>
      </c>
      <c r="CF17" s="55">
        <v>0</v>
      </c>
      <c r="CG17" s="55">
        <v>0.69</v>
      </c>
      <c r="CH17" s="55">
        <v>5.31</v>
      </c>
      <c r="CI17" s="55">
        <v>9.9700000000000006</v>
      </c>
      <c r="CJ17" s="55">
        <v>14.08</v>
      </c>
      <c r="CK17" s="55">
        <v>2.04</v>
      </c>
      <c r="CL17" s="55">
        <v>1.756</v>
      </c>
      <c r="CM17" s="55">
        <v>0.96399999999999997</v>
      </c>
      <c r="CN17" s="55">
        <v>0.629</v>
      </c>
      <c r="CO17" s="55">
        <v>0.46200000000000002</v>
      </c>
      <c r="CP17" s="55">
        <v>0.34499999999999997</v>
      </c>
      <c r="CQ17" s="55">
        <v>0.28899999999999998</v>
      </c>
      <c r="CR17" s="55">
        <v>280.14</v>
      </c>
      <c r="CS17" s="55">
        <v>193.81</v>
      </c>
      <c r="CT17" s="55">
        <v>136.59</v>
      </c>
      <c r="CU17" s="55">
        <v>234.98</v>
      </c>
      <c r="CV17" s="55">
        <v>218.64</v>
      </c>
      <c r="CW17" s="55">
        <v>191.74</v>
      </c>
      <c r="CX17" s="55">
        <v>144.51</v>
      </c>
      <c r="CY17" s="55">
        <v>128.16999999999999</v>
      </c>
      <c r="CZ17" s="55">
        <v>101.27</v>
      </c>
      <c r="DA17" s="55">
        <v>0.22500000000000001</v>
      </c>
      <c r="DB17" s="55">
        <v>0.20399999999999999</v>
      </c>
      <c r="DC17" s="55">
        <v>0.127</v>
      </c>
      <c r="DD17" s="55">
        <v>5.5E-2</v>
      </c>
      <c r="DE17" s="55">
        <v>1.7999999999999999E-2</v>
      </c>
      <c r="DF17" s="55">
        <v>1E-3</v>
      </c>
      <c r="DG17" s="55">
        <v>1E-3</v>
      </c>
      <c r="DH17" s="55">
        <v>1E-3</v>
      </c>
      <c r="DI17" s="55">
        <v>7.0000000000000001E-3</v>
      </c>
      <c r="DJ17" s="55">
        <v>0.33600000000000002</v>
      </c>
      <c r="DK17" s="55">
        <v>0.30199999999999999</v>
      </c>
      <c r="DL17" s="55">
        <v>0.25800000000000001</v>
      </c>
      <c r="DM17" s="55">
        <v>0.16900000000000001</v>
      </c>
      <c r="DN17" s="55">
        <v>0.127</v>
      </c>
      <c r="DO17" s="55">
        <v>8.4000000000000005E-2</v>
      </c>
      <c r="DP17" s="55">
        <v>6.7000000000000004E-2</v>
      </c>
      <c r="DQ17" s="55">
        <v>0.33200000000000002</v>
      </c>
      <c r="DR17" s="55">
        <v>0.23799999999999999</v>
      </c>
      <c r="DS17" s="55">
        <v>0.14399999999999999</v>
      </c>
      <c r="DT17" s="55">
        <v>0.13300000000000001</v>
      </c>
      <c r="DU17" s="55">
        <v>0.126</v>
      </c>
      <c r="DV17" s="55">
        <v>0.108</v>
      </c>
      <c r="DW17" s="55">
        <v>8.3000000000000004E-2</v>
      </c>
      <c r="DX17" s="55">
        <v>5.7000000000000002E-2</v>
      </c>
      <c r="DY17" s="55">
        <v>3.145</v>
      </c>
      <c r="DZ17" s="55">
        <v>1.966</v>
      </c>
      <c r="EA17" s="55">
        <v>1.2230000000000001</v>
      </c>
      <c r="EB17" s="55">
        <v>0.87</v>
      </c>
      <c r="EC17" s="55">
        <v>0.64</v>
      </c>
      <c r="ED17" s="55">
        <v>0.42</v>
      </c>
      <c r="EE17" s="55">
        <v>0.22</v>
      </c>
      <c r="EF17" s="55">
        <v>0.14000000000000001</v>
      </c>
      <c r="EG17" s="55">
        <v>7.2999999999999995E-2</v>
      </c>
      <c r="EH17" s="55">
        <v>1.597</v>
      </c>
      <c r="EI17" s="55">
        <v>0.91</v>
      </c>
      <c r="EJ17" s="55">
        <v>0.441</v>
      </c>
      <c r="EK17" s="55">
        <v>0.38600000000000001</v>
      </c>
      <c r="EL17" s="55">
        <v>0.26700000000000002</v>
      </c>
      <c r="EM17" s="55">
        <v>0.188</v>
      </c>
      <c r="EN17" s="55">
        <v>9.1999999999999998E-2</v>
      </c>
      <c r="EO17" s="55">
        <v>7.1999999999999995E-2</v>
      </c>
      <c r="EP17" s="55">
        <v>0.03</v>
      </c>
      <c r="EQ17" s="55">
        <v>6.95</v>
      </c>
      <c r="ER17" s="55">
        <v>4.87</v>
      </c>
      <c r="ES17" s="55">
        <v>6.8</v>
      </c>
      <c r="ET17" s="55">
        <v>13.44</v>
      </c>
      <c r="EU17" s="55">
        <v>22.6</v>
      </c>
    </row>
    <row r="18" spans="1:151" x14ac:dyDescent="0.2">
      <c r="A18" s="3">
        <v>15</v>
      </c>
      <c r="B18" s="20">
        <v>68.5</v>
      </c>
      <c r="C18" s="21">
        <v>73.599999999999994</v>
      </c>
      <c r="D18" s="24">
        <v>54.1</v>
      </c>
      <c r="E18" s="24">
        <v>58.1</v>
      </c>
      <c r="F18" s="24">
        <v>55.3</v>
      </c>
      <c r="G18" s="24">
        <v>59.3</v>
      </c>
      <c r="H18" s="24">
        <v>67.8</v>
      </c>
      <c r="I18" s="24">
        <v>71.8</v>
      </c>
      <c r="J18" s="24">
        <v>79.3</v>
      </c>
      <c r="K18" s="24">
        <v>83.3</v>
      </c>
      <c r="L18" s="24">
        <v>55.7</v>
      </c>
      <c r="M18" s="21">
        <v>59.8</v>
      </c>
      <c r="N18" s="21">
        <v>125.5</v>
      </c>
      <c r="O18" s="21">
        <v>133.19999999999999</v>
      </c>
      <c r="P18" s="21">
        <v>0</v>
      </c>
      <c r="Q18" s="21">
        <v>0</v>
      </c>
      <c r="R18" s="21">
        <v>109.9</v>
      </c>
      <c r="S18" s="21">
        <v>116.5</v>
      </c>
      <c r="T18" s="21">
        <v>99.5</v>
      </c>
      <c r="U18" s="21">
        <v>165.3</v>
      </c>
      <c r="V18" s="21">
        <v>91.2</v>
      </c>
      <c r="W18" s="21">
        <v>96.4</v>
      </c>
      <c r="X18" s="21">
        <v>0</v>
      </c>
      <c r="Y18" s="21">
        <v>0</v>
      </c>
      <c r="Z18" s="21">
        <v>6.18</v>
      </c>
      <c r="AA18" s="34">
        <v>98</v>
      </c>
      <c r="AB18" s="35">
        <v>0.75</v>
      </c>
      <c r="AC18" s="52">
        <v>29</v>
      </c>
      <c r="AD18" s="52">
        <v>29</v>
      </c>
      <c r="AE18" s="24"/>
      <c r="AF18" s="53"/>
      <c r="AG18" s="52">
        <v>15.96</v>
      </c>
      <c r="AH18" s="54">
        <v>15.96</v>
      </c>
      <c r="AI18" s="52">
        <v>10</v>
      </c>
      <c r="AJ18" s="54">
        <v>10</v>
      </c>
      <c r="AK18" s="52">
        <v>0</v>
      </c>
      <c r="AL18" s="54">
        <v>0</v>
      </c>
      <c r="AM18" s="55">
        <v>0</v>
      </c>
      <c r="AN18" s="55">
        <v>187.3</v>
      </c>
      <c r="AO18" s="55">
        <v>187.3</v>
      </c>
      <c r="AP18" s="55">
        <v>138.9</v>
      </c>
      <c r="AQ18" s="55">
        <v>98.63</v>
      </c>
      <c r="AR18" s="55">
        <v>195.28</v>
      </c>
      <c r="AS18" s="55">
        <v>195.28</v>
      </c>
      <c r="AT18" s="55">
        <v>145.29</v>
      </c>
      <c r="AU18" s="55">
        <v>104.51</v>
      </c>
      <c r="AV18" s="55">
        <v>195.43</v>
      </c>
      <c r="AW18" s="55">
        <v>195.43</v>
      </c>
      <c r="AX18" s="55">
        <v>145.22</v>
      </c>
      <c r="AY18" s="55">
        <v>104.74</v>
      </c>
      <c r="AZ18" s="55">
        <v>136.47999999999999</v>
      </c>
      <c r="BA18" s="55">
        <v>221.78</v>
      </c>
      <c r="BB18" s="55">
        <v>144.02000000000001</v>
      </c>
      <c r="BC18" s="55">
        <v>96.01</v>
      </c>
      <c r="BD18" s="55">
        <v>1.1100000000000001</v>
      </c>
      <c r="BE18" s="55">
        <v>141.5</v>
      </c>
      <c r="BF18" s="55">
        <v>138.25</v>
      </c>
      <c r="BG18" s="55">
        <v>94.71</v>
      </c>
      <c r="BH18" s="55">
        <v>91.46</v>
      </c>
      <c r="BI18" s="55">
        <v>41.07</v>
      </c>
      <c r="BJ18" s="55">
        <v>79.19</v>
      </c>
      <c r="BK18" s="55">
        <v>123.83</v>
      </c>
      <c r="BL18" s="55">
        <v>123.83</v>
      </c>
      <c r="BM18" s="55">
        <v>41.41</v>
      </c>
      <c r="BN18" s="55">
        <v>41.41</v>
      </c>
      <c r="BO18" s="55">
        <v>7.87</v>
      </c>
      <c r="BP18" s="55">
        <v>7.87</v>
      </c>
      <c r="BQ18" s="55">
        <v>0.46</v>
      </c>
      <c r="BR18" s="55">
        <v>0.14000000000000001</v>
      </c>
      <c r="BS18" s="55">
        <v>6.2E-2</v>
      </c>
      <c r="BT18" s="55">
        <v>7.5999999999999998E-2</v>
      </c>
      <c r="BU18" s="55">
        <v>5.1999999999999998E-2</v>
      </c>
      <c r="BV18" s="55">
        <v>0.05</v>
      </c>
      <c r="BW18" s="55">
        <v>0</v>
      </c>
      <c r="BX18" s="55">
        <v>4.3</v>
      </c>
      <c r="BY18" s="55">
        <v>12.4</v>
      </c>
      <c r="BZ18" s="55">
        <v>25.3</v>
      </c>
      <c r="CA18" s="55">
        <v>51.6</v>
      </c>
      <c r="CB18" s="55">
        <v>1.6</v>
      </c>
      <c r="CC18" s="55">
        <v>4.87</v>
      </c>
      <c r="CD18" s="55">
        <v>0</v>
      </c>
      <c r="CE18" s="55">
        <v>6.95</v>
      </c>
      <c r="CF18" s="55">
        <v>0</v>
      </c>
      <c r="CG18" s="55">
        <v>0.69</v>
      </c>
      <c r="CH18" s="55">
        <v>5.31</v>
      </c>
      <c r="CI18" s="55">
        <v>9.9700000000000006</v>
      </c>
      <c r="CJ18" s="55">
        <v>14.08</v>
      </c>
      <c r="CK18" s="55">
        <v>2.04</v>
      </c>
      <c r="CL18" s="55">
        <v>1.756</v>
      </c>
      <c r="CM18" s="55">
        <v>0.96399999999999997</v>
      </c>
      <c r="CN18" s="55">
        <v>0.629</v>
      </c>
      <c r="CO18" s="55">
        <v>0.46200000000000002</v>
      </c>
      <c r="CP18" s="55">
        <v>0.34499999999999997</v>
      </c>
      <c r="CQ18" s="55">
        <v>0.28899999999999998</v>
      </c>
      <c r="CR18" s="55">
        <v>280.14</v>
      </c>
      <c r="CS18" s="55">
        <v>193.81</v>
      </c>
      <c r="CT18" s="55">
        <v>136.59</v>
      </c>
      <c r="CU18" s="55">
        <v>234.98</v>
      </c>
      <c r="CV18" s="55">
        <v>218.64</v>
      </c>
      <c r="CW18" s="55">
        <v>191.74</v>
      </c>
      <c r="CX18" s="55">
        <v>144.51</v>
      </c>
      <c r="CY18" s="55">
        <v>128.16999999999999</v>
      </c>
      <c r="CZ18" s="55">
        <v>101.27</v>
      </c>
      <c r="DA18" s="55">
        <v>0.22500000000000001</v>
      </c>
      <c r="DB18" s="55">
        <v>0.20399999999999999</v>
      </c>
      <c r="DC18" s="55">
        <v>0.127</v>
      </c>
      <c r="DD18" s="55">
        <v>5.5E-2</v>
      </c>
      <c r="DE18" s="55">
        <v>1.7999999999999999E-2</v>
      </c>
      <c r="DF18" s="55">
        <v>1E-3</v>
      </c>
      <c r="DG18" s="55">
        <v>1E-3</v>
      </c>
      <c r="DH18" s="55">
        <v>1E-3</v>
      </c>
      <c r="DI18" s="55">
        <v>7.0000000000000001E-3</v>
      </c>
      <c r="DJ18" s="55">
        <v>0.33600000000000002</v>
      </c>
      <c r="DK18" s="55">
        <v>0.30199999999999999</v>
      </c>
      <c r="DL18" s="55">
        <v>0.25800000000000001</v>
      </c>
      <c r="DM18" s="55">
        <v>0.16900000000000001</v>
      </c>
      <c r="DN18" s="55">
        <v>0.127</v>
      </c>
      <c r="DO18" s="55">
        <v>8.4000000000000005E-2</v>
      </c>
      <c r="DP18" s="55">
        <v>6.7000000000000004E-2</v>
      </c>
      <c r="DQ18" s="55">
        <v>0.33200000000000002</v>
      </c>
      <c r="DR18" s="55">
        <v>0.23799999999999999</v>
      </c>
      <c r="DS18" s="55">
        <v>0.14399999999999999</v>
      </c>
      <c r="DT18" s="55">
        <v>0.13300000000000001</v>
      </c>
      <c r="DU18" s="55">
        <v>0.126</v>
      </c>
      <c r="DV18" s="55">
        <v>0.108</v>
      </c>
      <c r="DW18" s="55">
        <v>8.3000000000000004E-2</v>
      </c>
      <c r="DX18" s="55">
        <v>5.7000000000000002E-2</v>
      </c>
      <c r="DY18" s="55">
        <v>3.145</v>
      </c>
      <c r="DZ18" s="55">
        <v>1.966</v>
      </c>
      <c r="EA18" s="55">
        <v>1.2230000000000001</v>
      </c>
      <c r="EB18" s="55">
        <v>0.87</v>
      </c>
      <c r="EC18" s="55">
        <v>0.64</v>
      </c>
      <c r="ED18" s="55">
        <v>0.42</v>
      </c>
      <c r="EE18" s="55">
        <v>0.22</v>
      </c>
      <c r="EF18" s="55">
        <v>0.14000000000000001</v>
      </c>
      <c r="EG18" s="55">
        <v>7.2999999999999995E-2</v>
      </c>
      <c r="EH18" s="55">
        <v>1.597</v>
      </c>
      <c r="EI18" s="55">
        <v>0.91</v>
      </c>
      <c r="EJ18" s="55">
        <v>0.441</v>
      </c>
      <c r="EK18" s="55">
        <v>0.38600000000000001</v>
      </c>
      <c r="EL18" s="55">
        <v>0.26700000000000002</v>
      </c>
      <c r="EM18" s="55">
        <v>0.188</v>
      </c>
      <c r="EN18" s="55">
        <v>9.1999999999999998E-2</v>
      </c>
      <c r="EO18" s="55">
        <v>7.1999999999999995E-2</v>
      </c>
      <c r="EP18" s="55">
        <v>0.03</v>
      </c>
      <c r="EQ18" s="55">
        <v>6.95</v>
      </c>
      <c r="ER18" s="55">
        <v>4.87</v>
      </c>
      <c r="ES18" s="55">
        <v>6.8</v>
      </c>
      <c r="ET18" s="55">
        <v>13.44</v>
      </c>
      <c r="EU18" s="55">
        <v>22.6</v>
      </c>
    </row>
    <row r="19" spans="1:151" x14ac:dyDescent="0.2">
      <c r="A19" s="3">
        <v>16</v>
      </c>
      <c r="B19" s="20">
        <v>68.5</v>
      </c>
      <c r="C19" s="21">
        <v>73.599999999999994</v>
      </c>
      <c r="D19" s="24">
        <v>54.1</v>
      </c>
      <c r="E19" s="24">
        <v>58.1</v>
      </c>
      <c r="F19" s="24">
        <v>55.3</v>
      </c>
      <c r="G19" s="24">
        <v>59.3</v>
      </c>
      <c r="H19" s="24">
        <v>67.8</v>
      </c>
      <c r="I19" s="24">
        <v>71.8</v>
      </c>
      <c r="J19" s="24">
        <v>79.3</v>
      </c>
      <c r="K19" s="24">
        <v>83.3</v>
      </c>
      <c r="L19" s="24">
        <v>55.7</v>
      </c>
      <c r="M19" s="21">
        <v>59.8</v>
      </c>
      <c r="N19" s="21">
        <v>125.5</v>
      </c>
      <c r="O19" s="21">
        <v>133.19999999999999</v>
      </c>
      <c r="P19" s="21">
        <v>0</v>
      </c>
      <c r="Q19" s="21">
        <v>0</v>
      </c>
      <c r="R19" s="21">
        <v>109.9</v>
      </c>
      <c r="S19" s="21">
        <v>116.5</v>
      </c>
      <c r="T19" s="21">
        <v>99.5</v>
      </c>
      <c r="U19" s="21">
        <v>165.3</v>
      </c>
      <c r="V19" s="21">
        <v>91.2</v>
      </c>
      <c r="W19" s="21">
        <v>96.4</v>
      </c>
      <c r="X19" s="21">
        <v>0</v>
      </c>
      <c r="Y19" s="21">
        <v>0</v>
      </c>
      <c r="Z19" s="21">
        <v>16.43</v>
      </c>
      <c r="AA19" s="34">
        <v>61.29</v>
      </c>
      <c r="AB19" s="35">
        <v>0.75</v>
      </c>
      <c r="AC19" s="52">
        <v>29</v>
      </c>
      <c r="AD19" s="52">
        <v>29</v>
      </c>
      <c r="AE19" s="24"/>
      <c r="AF19" s="53"/>
      <c r="AG19" s="52">
        <v>15.96</v>
      </c>
      <c r="AH19" s="54">
        <v>15.96</v>
      </c>
      <c r="AI19" s="52">
        <v>10</v>
      </c>
      <c r="AJ19" s="54">
        <v>10</v>
      </c>
      <c r="AK19" s="52">
        <v>0</v>
      </c>
      <c r="AL19" s="54">
        <v>0</v>
      </c>
      <c r="AM19" s="55">
        <v>141.62</v>
      </c>
      <c r="AN19" s="55">
        <v>193.66</v>
      </c>
      <c r="AO19" s="55">
        <v>193.66</v>
      </c>
      <c r="AP19" s="55">
        <v>142.16</v>
      </c>
      <c r="AQ19" s="55">
        <v>101.36</v>
      </c>
      <c r="AR19" s="55">
        <v>198.52</v>
      </c>
      <c r="AS19" s="55">
        <v>198.52</v>
      </c>
      <c r="AT19" s="55">
        <v>146.47</v>
      </c>
      <c r="AU19" s="55">
        <v>105.06</v>
      </c>
      <c r="AV19" s="55">
        <v>195.26</v>
      </c>
      <c r="AW19" s="55">
        <v>195.26</v>
      </c>
      <c r="AX19" s="55">
        <v>143.46</v>
      </c>
      <c r="AY19" s="55">
        <v>102.91</v>
      </c>
      <c r="AZ19" s="55">
        <v>121.55</v>
      </c>
      <c r="BA19" s="55">
        <v>222.24</v>
      </c>
      <c r="BB19" s="55">
        <v>128.22</v>
      </c>
      <c r="BC19" s="55">
        <v>85.59</v>
      </c>
      <c r="BD19" s="55">
        <v>1.1100000000000001</v>
      </c>
      <c r="BE19" s="55">
        <v>132.99</v>
      </c>
      <c r="BF19" s="55">
        <v>129.74</v>
      </c>
      <c r="BG19" s="55">
        <v>85.13</v>
      </c>
      <c r="BH19" s="55">
        <v>81.88</v>
      </c>
      <c r="BI19" s="55">
        <v>34.799999999999997</v>
      </c>
      <c r="BJ19" s="55">
        <v>40.5</v>
      </c>
      <c r="BK19" s="55">
        <v>149</v>
      </c>
      <c r="BL19" s="55">
        <v>126.65</v>
      </c>
      <c r="BM19" s="55">
        <v>37.53</v>
      </c>
      <c r="BN19" s="55">
        <v>31.9</v>
      </c>
      <c r="BO19" s="55">
        <v>10.68</v>
      </c>
      <c r="BP19" s="55">
        <v>9.08</v>
      </c>
      <c r="BQ19" s="55">
        <v>1.2</v>
      </c>
      <c r="BR19" s="55">
        <v>0.49</v>
      </c>
      <c r="BS19" s="55">
        <v>6.2E-2</v>
      </c>
      <c r="BT19" s="55">
        <v>7.5999999999999998E-2</v>
      </c>
      <c r="BU19" s="55">
        <v>5.1999999999999998E-2</v>
      </c>
      <c r="BV19" s="55">
        <v>0.05</v>
      </c>
      <c r="BW19" s="55">
        <v>0</v>
      </c>
      <c r="BX19" s="55">
        <v>4.3</v>
      </c>
      <c r="BY19" s="55">
        <v>12.4</v>
      </c>
      <c r="BZ19" s="55">
        <v>25.3</v>
      </c>
      <c r="CA19" s="55">
        <v>51.6</v>
      </c>
      <c r="CB19" s="55">
        <v>1.6</v>
      </c>
      <c r="CC19" s="55">
        <v>4.87</v>
      </c>
      <c r="CD19" s="55">
        <v>0</v>
      </c>
      <c r="CE19" s="55">
        <v>6.95</v>
      </c>
      <c r="CF19" s="55">
        <v>0</v>
      </c>
      <c r="CG19" s="55">
        <v>0.69</v>
      </c>
      <c r="CH19" s="55">
        <v>5.31</v>
      </c>
      <c r="CI19" s="55">
        <v>9.9700000000000006</v>
      </c>
      <c r="CJ19" s="55">
        <v>14.08</v>
      </c>
      <c r="CK19" s="55">
        <v>2.04</v>
      </c>
      <c r="CL19" s="55">
        <v>1.756</v>
      </c>
      <c r="CM19" s="55">
        <v>0.96399999999999997</v>
      </c>
      <c r="CN19" s="55">
        <v>0.629</v>
      </c>
      <c r="CO19" s="55">
        <v>0.46200000000000002</v>
      </c>
      <c r="CP19" s="55">
        <v>0.34499999999999997</v>
      </c>
      <c r="CQ19" s="55">
        <v>0.28899999999999998</v>
      </c>
      <c r="CR19" s="55">
        <v>284.62</v>
      </c>
      <c r="CS19" s="55">
        <v>171.62</v>
      </c>
      <c r="CT19" s="55">
        <v>121.4</v>
      </c>
      <c r="CU19" s="55">
        <v>191.27</v>
      </c>
      <c r="CV19" s="55">
        <v>164.9</v>
      </c>
      <c r="CW19" s="55">
        <v>139.68</v>
      </c>
      <c r="CX19" s="55">
        <v>137.15</v>
      </c>
      <c r="CY19" s="55">
        <v>110.77</v>
      </c>
      <c r="CZ19" s="55">
        <v>85.55</v>
      </c>
      <c r="DA19" s="55">
        <v>0.217</v>
      </c>
      <c r="DB19" s="55">
        <v>0.193</v>
      </c>
      <c r="DC19" s="55">
        <v>0.121</v>
      </c>
      <c r="DD19" s="55">
        <v>6.0999999999999999E-2</v>
      </c>
      <c r="DE19" s="55">
        <v>2.4E-2</v>
      </c>
      <c r="DF19" s="55">
        <v>6.0000000000000001E-3</v>
      </c>
      <c r="DG19" s="55">
        <v>5.0000000000000001E-3</v>
      </c>
      <c r="DH19" s="55">
        <v>5.0000000000000001E-3</v>
      </c>
      <c r="DI19" s="55">
        <v>8.9999999999999993E-3</v>
      </c>
      <c r="DJ19" s="55">
        <v>0.33600000000000002</v>
      </c>
      <c r="DK19" s="55">
        <v>0.30199999999999999</v>
      </c>
      <c r="DL19" s="55">
        <v>0.25800000000000001</v>
      </c>
      <c r="DM19" s="55">
        <v>0.16900000000000001</v>
      </c>
      <c r="DN19" s="55">
        <v>0.127</v>
      </c>
      <c r="DO19" s="55">
        <v>8.4000000000000005E-2</v>
      </c>
      <c r="DP19" s="55">
        <v>6.7000000000000004E-2</v>
      </c>
      <c r="DQ19" s="55">
        <v>0.33200000000000002</v>
      </c>
      <c r="DR19" s="55">
        <v>0.23799999999999999</v>
      </c>
      <c r="DS19" s="55">
        <v>0.14399999999999999</v>
      </c>
      <c r="DT19" s="55">
        <v>0.13300000000000001</v>
      </c>
      <c r="DU19" s="55">
        <v>0.126</v>
      </c>
      <c r="DV19" s="55">
        <v>0.108</v>
      </c>
      <c r="DW19" s="55">
        <v>8.3000000000000004E-2</v>
      </c>
      <c r="DX19" s="55">
        <v>5.7000000000000002E-2</v>
      </c>
      <c r="DY19" s="55">
        <v>3.145</v>
      </c>
      <c r="DZ19" s="55">
        <v>1.966</v>
      </c>
      <c r="EA19" s="55">
        <v>1.2230000000000001</v>
      </c>
      <c r="EB19" s="55">
        <v>0.87</v>
      </c>
      <c r="EC19" s="55">
        <v>0.64</v>
      </c>
      <c r="ED19" s="55">
        <v>0.42</v>
      </c>
      <c r="EE19" s="55">
        <v>0.22</v>
      </c>
      <c r="EF19" s="55">
        <v>0.14000000000000001</v>
      </c>
      <c r="EG19" s="55">
        <v>7.2999999999999995E-2</v>
      </c>
      <c r="EH19" s="55">
        <v>1.597</v>
      </c>
      <c r="EI19" s="55">
        <v>0.91</v>
      </c>
      <c r="EJ19" s="55">
        <v>0.441</v>
      </c>
      <c r="EK19" s="55">
        <v>0.38600000000000001</v>
      </c>
      <c r="EL19" s="55">
        <v>0.26700000000000002</v>
      </c>
      <c r="EM19" s="55">
        <v>0.188</v>
      </c>
      <c r="EN19" s="55">
        <v>9.1999999999999998E-2</v>
      </c>
      <c r="EO19" s="55">
        <v>7.1999999999999995E-2</v>
      </c>
      <c r="EP19" s="55">
        <v>0.03</v>
      </c>
      <c r="EQ19" s="55">
        <v>6.95</v>
      </c>
      <c r="ER19" s="55">
        <v>4.87</v>
      </c>
      <c r="ES19" s="55">
        <v>6.8</v>
      </c>
      <c r="ET19" s="55">
        <v>13.44</v>
      </c>
      <c r="EU19" s="55">
        <v>22.6</v>
      </c>
    </row>
    <row r="20" spans="1:151" x14ac:dyDescent="0.2">
      <c r="A20" s="3">
        <v>17</v>
      </c>
      <c r="B20" s="20">
        <v>68.5</v>
      </c>
      <c r="C20" s="21">
        <v>73.599999999999994</v>
      </c>
      <c r="D20" s="24">
        <v>54.1</v>
      </c>
      <c r="E20" s="24">
        <v>58.1</v>
      </c>
      <c r="F20" s="24">
        <v>55.3</v>
      </c>
      <c r="G20" s="24">
        <v>59.3</v>
      </c>
      <c r="H20" s="24">
        <v>67.8</v>
      </c>
      <c r="I20" s="24">
        <v>71.8</v>
      </c>
      <c r="J20" s="24">
        <v>79.3</v>
      </c>
      <c r="K20" s="24">
        <v>83.3</v>
      </c>
      <c r="L20" s="24">
        <v>55.7</v>
      </c>
      <c r="M20" s="21">
        <v>59.8</v>
      </c>
      <c r="N20" s="21">
        <v>125.5</v>
      </c>
      <c r="O20" s="21">
        <v>133.19999999999999</v>
      </c>
      <c r="P20" s="21">
        <v>0</v>
      </c>
      <c r="Q20" s="21">
        <v>0</v>
      </c>
      <c r="R20" s="21">
        <v>109.9</v>
      </c>
      <c r="S20" s="21">
        <v>116.5</v>
      </c>
      <c r="T20" s="21">
        <v>99.5</v>
      </c>
      <c r="U20" s="21">
        <v>165.3</v>
      </c>
      <c r="V20" s="21">
        <v>91.2</v>
      </c>
      <c r="W20" s="21">
        <v>96.4</v>
      </c>
      <c r="X20" s="21">
        <v>0</v>
      </c>
      <c r="Y20" s="21">
        <v>0</v>
      </c>
      <c r="Z20" s="21">
        <v>16.43</v>
      </c>
      <c r="AA20" s="34">
        <v>61.29</v>
      </c>
      <c r="AB20" s="35">
        <v>0.75</v>
      </c>
      <c r="AC20" s="52">
        <v>29</v>
      </c>
      <c r="AD20" s="52">
        <v>29</v>
      </c>
      <c r="AE20" s="24"/>
      <c r="AF20" s="53"/>
      <c r="AG20" s="52">
        <v>15.96</v>
      </c>
      <c r="AH20" s="54">
        <v>15.96</v>
      </c>
      <c r="AI20" s="52">
        <v>10</v>
      </c>
      <c r="AJ20" s="54">
        <v>10</v>
      </c>
      <c r="AK20" s="52">
        <v>0</v>
      </c>
      <c r="AL20" s="54">
        <v>0</v>
      </c>
      <c r="AM20" s="55">
        <v>141.62</v>
      </c>
      <c r="AN20" s="55">
        <v>193.66</v>
      </c>
      <c r="AO20" s="55">
        <v>193.66</v>
      </c>
      <c r="AP20" s="55">
        <v>142.16</v>
      </c>
      <c r="AQ20" s="55">
        <v>101.36</v>
      </c>
      <c r="AR20" s="55">
        <v>198.52</v>
      </c>
      <c r="AS20" s="55">
        <v>198.52</v>
      </c>
      <c r="AT20" s="55">
        <v>146.47</v>
      </c>
      <c r="AU20" s="55">
        <v>105.06</v>
      </c>
      <c r="AV20" s="55">
        <v>195.26</v>
      </c>
      <c r="AW20" s="55">
        <v>195.26</v>
      </c>
      <c r="AX20" s="55">
        <v>143.46</v>
      </c>
      <c r="AY20" s="55">
        <v>102.91</v>
      </c>
      <c r="AZ20" s="55">
        <v>121.55</v>
      </c>
      <c r="BA20" s="55">
        <v>222.24</v>
      </c>
      <c r="BB20" s="55">
        <v>128.22</v>
      </c>
      <c r="BC20" s="55">
        <v>85.59</v>
      </c>
      <c r="BD20" s="55">
        <v>1.1100000000000001</v>
      </c>
      <c r="BE20" s="55">
        <v>132.99</v>
      </c>
      <c r="BF20" s="55">
        <v>129.74</v>
      </c>
      <c r="BG20" s="55">
        <v>85.13</v>
      </c>
      <c r="BH20" s="55">
        <v>81.88</v>
      </c>
      <c r="BI20" s="55">
        <v>34.799999999999997</v>
      </c>
      <c r="BJ20" s="55">
        <v>40.5</v>
      </c>
      <c r="BK20" s="55">
        <v>149</v>
      </c>
      <c r="BL20" s="55">
        <v>126.65</v>
      </c>
      <c r="BM20" s="55">
        <v>37.53</v>
      </c>
      <c r="BN20" s="55">
        <v>31.9</v>
      </c>
      <c r="BO20" s="55">
        <v>10.68</v>
      </c>
      <c r="BP20" s="55">
        <v>9.08</v>
      </c>
      <c r="BQ20" s="55">
        <v>1.2</v>
      </c>
      <c r="BR20" s="55">
        <v>0.49</v>
      </c>
      <c r="BS20" s="55">
        <v>6.2E-2</v>
      </c>
      <c r="BT20" s="55">
        <v>7.5999999999999998E-2</v>
      </c>
      <c r="BU20" s="55">
        <v>5.1999999999999998E-2</v>
      </c>
      <c r="BV20" s="55">
        <v>0.05</v>
      </c>
      <c r="BW20" s="55">
        <v>0</v>
      </c>
      <c r="BX20" s="55">
        <v>4.3</v>
      </c>
      <c r="BY20" s="55">
        <v>12.4</v>
      </c>
      <c r="BZ20" s="55">
        <v>25.3</v>
      </c>
      <c r="CA20" s="55">
        <v>51.6</v>
      </c>
      <c r="CB20" s="55">
        <v>1.6</v>
      </c>
      <c r="CC20" s="55">
        <v>4.87</v>
      </c>
      <c r="CD20" s="55">
        <v>0</v>
      </c>
      <c r="CE20" s="55">
        <v>6.95</v>
      </c>
      <c r="CF20" s="55">
        <v>0</v>
      </c>
      <c r="CG20" s="55">
        <v>0.69</v>
      </c>
      <c r="CH20" s="55">
        <v>5.31</v>
      </c>
      <c r="CI20" s="55">
        <v>9.9700000000000006</v>
      </c>
      <c r="CJ20" s="55">
        <v>14.08</v>
      </c>
      <c r="CK20" s="55">
        <v>2.04</v>
      </c>
      <c r="CL20" s="55">
        <v>1.756</v>
      </c>
      <c r="CM20" s="55">
        <v>0.96399999999999997</v>
      </c>
      <c r="CN20" s="55">
        <v>0.629</v>
      </c>
      <c r="CO20" s="55">
        <v>0.46200000000000002</v>
      </c>
      <c r="CP20" s="55">
        <v>0.34499999999999997</v>
      </c>
      <c r="CQ20" s="55">
        <v>0.28899999999999998</v>
      </c>
      <c r="CR20" s="55">
        <v>284.62</v>
      </c>
      <c r="CS20" s="55">
        <v>171.62</v>
      </c>
      <c r="CT20" s="55">
        <v>121.4</v>
      </c>
      <c r="CU20" s="55">
        <v>191.27</v>
      </c>
      <c r="CV20" s="55">
        <v>164.9</v>
      </c>
      <c r="CW20" s="55">
        <v>139.68</v>
      </c>
      <c r="CX20" s="55">
        <v>137.15</v>
      </c>
      <c r="CY20" s="55">
        <v>110.77</v>
      </c>
      <c r="CZ20" s="55">
        <v>85.55</v>
      </c>
      <c r="DA20" s="55">
        <v>0.217</v>
      </c>
      <c r="DB20" s="55">
        <v>0.193</v>
      </c>
      <c r="DC20" s="55">
        <v>0.121</v>
      </c>
      <c r="DD20" s="55">
        <v>6.0999999999999999E-2</v>
      </c>
      <c r="DE20" s="55">
        <v>2.4E-2</v>
      </c>
      <c r="DF20" s="55">
        <v>6.0000000000000001E-3</v>
      </c>
      <c r="DG20" s="55">
        <v>5.0000000000000001E-3</v>
      </c>
      <c r="DH20" s="55">
        <v>5.0000000000000001E-3</v>
      </c>
      <c r="DI20" s="55">
        <v>8.9999999999999993E-3</v>
      </c>
      <c r="DJ20" s="55">
        <v>0.33600000000000002</v>
      </c>
      <c r="DK20" s="55">
        <v>0.30199999999999999</v>
      </c>
      <c r="DL20" s="55">
        <v>0.25800000000000001</v>
      </c>
      <c r="DM20" s="55">
        <v>0.16900000000000001</v>
      </c>
      <c r="DN20" s="55">
        <v>0.127</v>
      </c>
      <c r="DO20" s="55">
        <v>8.4000000000000005E-2</v>
      </c>
      <c r="DP20" s="55">
        <v>6.7000000000000004E-2</v>
      </c>
      <c r="DQ20" s="55">
        <v>0.33200000000000002</v>
      </c>
      <c r="DR20" s="55">
        <v>0.23799999999999999</v>
      </c>
      <c r="DS20" s="55">
        <v>0.14399999999999999</v>
      </c>
      <c r="DT20" s="55">
        <v>0.13300000000000001</v>
      </c>
      <c r="DU20" s="55">
        <v>0.126</v>
      </c>
      <c r="DV20" s="55">
        <v>0.108</v>
      </c>
      <c r="DW20" s="55">
        <v>8.3000000000000004E-2</v>
      </c>
      <c r="DX20" s="55">
        <v>5.7000000000000002E-2</v>
      </c>
      <c r="DY20" s="55">
        <v>3.145</v>
      </c>
      <c r="DZ20" s="55">
        <v>1.966</v>
      </c>
      <c r="EA20" s="55">
        <v>1.2230000000000001</v>
      </c>
      <c r="EB20" s="55">
        <v>0.87</v>
      </c>
      <c r="EC20" s="55">
        <v>0.64</v>
      </c>
      <c r="ED20" s="55">
        <v>0.42</v>
      </c>
      <c r="EE20" s="55">
        <v>0.22</v>
      </c>
      <c r="EF20" s="55">
        <v>0.14000000000000001</v>
      </c>
      <c r="EG20" s="55">
        <v>7.2999999999999995E-2</v>
      </c>
      <c r="EH20" s="55">
        <v>1.597</v>
      </c>
      <c r="EI20" s="55">
        <v>0.91</v>
      </c>
      <c r="EJ20" s="55">
        <v>0.441</v>
      </c>
      <c r="EK20" s="55">
        <v>0.38600000000000001</v>
      </c>
      <c r="EL20" s="55">
        <v>0.26700000000000002</v>
      </c>
      <c r="EM20" s="55">
        <v>0.188</v>
      </c>
      <c r="EN20" s="55">
        <v>9.1999999999999998E-2</v>
      </c>
      <c r="EO20" s="55">
        <v>7.1999999999999995E-2</v>
      </c>
      <c r="EP20" s="55">
        <v>0.03</v>
      </c>
      <c r="EQ20" s="55">
        <v>6.95</v>
      </c>
      <c r="ER20" s="55">
        <v>4.87</v>
      </c>
      <c r="ES20" s="55">
        <v>6.8</v>
      </c>
      <c r="ET20" s="55">
        <v>13.44</v>
      </c>
      <c r="EU20" s="55">
        <v>22.6</v>
      </c>
    </row>
    <row r="21" spans="1:151" x14ac:dyDescent="0.2">
      <c r="A21" s="3">
        <v>18</v>
      </c>
      <c r="B21" s="20">
        <v>68.5</v>
      </c>
      <c r="C21" s="21">
        <v>73.599999999999994</v>
      </c>
      <c r="D21" s="24">
        <v>54.1</v>
      </c>
      <c r="E21" s="24">
        <v>58.1</v>
      </c>
      <c r="F21" s="24">
        <v>55.3</v>
      </c>
      <c r="G21" s="24">
        <v>59.3</v>
      </c>
      <c r="H21" s="24">
        <v>67.8</v>
      </c>
      <c r="I21" s="24">
        <v>71.8</v>
      </c>
      <c r="J21" s="24">
        <v>79.3</v>
      </c>
      <c r="K21" s="24">
        <v>83.3</v>
      </c>
      <c r="L21" s="24">
        <v>55.7</v>
      </c>
      <c r="M21" s="21">
        <v>59.8</v>
      </c>
      <c r="N21" s="21">
        <v>125.5</v>
      </c>
      <c r="O21" s="21">
        <v>133.19999999999999</v>
      </c>
      <c r="P21" s="21">
        <v>0</v>
      </c>
      <c r="Q21" s="21">
        <v>0</v>
      </c>
      <c r="R21" s="21">
        <v>109.9</v>
      </c>
      <c r="S21" s="21">
        <v>116.5</v>
      </c>
      <c r="T21" s="21">
        <v>99.5</v>
      </c>
      <c r="U21" s="21">
        <v>165.3</v>
      </c>
      <c r="V21" s="21">
        <v>91.2</v>
      </c>
      <c r="W21" s="21">
        <v>96.4</v>
      </c>
      <c r="X21" s="21">
        <v>0</v>
      </c>
      <c r="Y21" s="21">
        <v>0</v>
      </c>
      <c r="Z21" s="21">
        <v>16.43</v>
      </c>
      <c r="AA21" s="34">
        <v>61.29</v>
      </c>
      <c r="AB21" s="35">
        <v>0.75</v>
      </c>
      <c r="AC21" s="52">
        <v>29</v>
      </c>
      <c r="AD21" s="52">
        <v>29</v>
      </c>
      <c r="AE21" s="24"/>
      <c r="AF21" s="53"/>
      <c r="AG21" s="52">
        <v>15.96</v>
      </c>
      <c r="AH21" s="54">
        <v>15.96</v>
      </c>
      <c r="AI21" s="52">
        <v>10</v>
      </c>
      <c r="AJ21" s="54">
        <v>10</v>
      </c>
      <c r="AK21" s="52">
        <v>0</v>
      </c>
      <c r="AL21" s="54">
        <v>0</v>
      </c>
      <c r="AM21" s="55">
        <v>141.62</v>
      </c>
      <c r="AN21" s="55">
        <v>193.66</v>
      </c>
      <c r="AO21" s="55">
        <v>193.66</v>
      </c>
      <c r="AP21" s="55">
        <v>142.16</v>
      </c>
      <c r="AQ21" s="55">
        <v>101.36</v>
      </c>
      <c r="AR21" s="55">
        <v>198.52</v>
      </c>
      <c r="AS21" s="55">
        <v>198.52</v>
      </c>
      <c r="AT21" s="55">
        <v>146.47</v>
      </c>
      <c r="AU21" s="55">
        <v>105.06</v>
      </c>
      <c r="AV21" s="55">
        <v>195.26</v>
      </c>
      <c r="AW21" s="55">
        <v>195.26</v>
      </c>
      <c r="AX21" s="55">
        <v>143.46</v>
      </c>
      <c r="AY21" s="55">
        <v>102.91</v>
      </c>
      <c r="AZ21" s="55">
        <v>121.55</v>
      </c>
      <c r="BA21" s="55">
        <v>222.24</v>
      </c>
      <c r="BB21" s="55">
        <v>128.22</v>
      </c>
      <c r="BC21" s="55">
        <v>85.59</v>
      </c>
      <c r="BD21" s="55">
        <v>1.1100000000000001</v>
      </c>
      <c r="BE21" s="55">
        <v>132.99</v>
      </c>
      <c r="BF21" s="55">
        <v>129.74</v>
      </c>
      <c r="BG21" s="55">
        <v>85.13</v>
      </c>
      <c r="BH21" s="55">
        <v>81.88</v>
      </c>
      <c r="BI21" s="55">
        <v>34.799999999999997</v>
      </c>
      <c r="BJ21" s="55">
        <v>40.5</v>
      </c>
      <c r="BK21" s="55">
        <v>149</v>
      </c>
      <c r="BL21" s="55">
        <v>126.65</v>
      </c>
      <c r="BM21" s="55">
        <v>37.53</v>
      </c>
      <c r="BN21" s="55">
        <v>31.9</v>
      </c>
      <c r="BO21" s="55">
        <v>10.68</v>
      </c>
      <c r="BP21" s="55">
        <v>9.08</v>
      </c>
      <c r="BQ21" s="55">
        <v>1.2</v>
      </c>
      <c r="BR21" s="55">
        <v>0.49</v>
      </c>
      <c r="BS21" s="55">
        <v>6.2E-2</v>
      </c>
      <c r="BT21" s="55">
        <v>7.5999999999999998E-2</v>
      </c>
      <c r="BU21" s="55">
        <v>5.1999999999999998E-2</v>
      </c>
      <c r="BV21" s="55">
        <v>0.05</v>
      </c>
      <c r="BW21" s="55">
        <v>0</v>
      </c>
      <c r="BX21" s="55">
        <v>4.3</v>
      </c>
      <c r="BY21" s="55">
        <v>12.4</v>
      </c>
      <c r="BZ21" s="55">
        <v>25.3</v>
      </c>
      <c r="CA21" s="55">
        <v>51.6</v>
      </c>
      <c r="CB21" s="55">
        <v>1.6</v>
      </c>
      <c r="CC21" s="55">
        <v>4.87</v>
      </c>
      <c r="CD21" s="55">
        <v>0</v>
      </c>
      <c r="CE21" s="55">
        <v>6.95</v>
      </c>
      <c r="CF21" s="55">
        <v>0</v>
      </c>
      <c r="CG21" s="55">
        <v>0.69</v>
      </c>
      <c r="CH21" s="55">
        <v>5.31</v>
      </c>
      <c r="CI21" s="55">
        <v>9.9700000000000006</v>
      </c>
      <c r="CJ21" s="55">
        <v>14.08</v>
      </c>
      <c r="CK21" s="55">
        <v>2.04</v>
      </c>
      <c r="CL21" s="55">
        <v>1.756</v>
      </c>
      <c r="CM21" s="55">
        <v>0.96399999999999997</v>
      </c>
      <c r="CN21" s="55">
        <v>0.629</v>
      </c>
      <c r="CO21" s="55">
        <v>0.46200000000000002</v>
      </c>
      <c r="CP21" s="55">
        <v>0.34499999999999997</v>
      </c>
      <c r="CQ21" s="55">
        <v>0.28899999999999998</v>
      </c>
      <c r="CR21" s="55">
        <v>284.62</v>
      </c>
      <c r="CS21" s="55">
        <v>171.62</v>
      </c>
      <c r="CT21" s="55">
        <v>121.4</v>
      </c>
      <c r="CU21" s="55">
        <v>191.27</v>
      </c>
      <c r="CV21" s="55">
        <v>164.9</v>
      </c>
      <c r="CW21" s="55">
        <v>139.68</v>
      </c>
      <c r="CX21" s="55">
        <v>137.15</v>
      </c>
      <c r="CY21" s="55">
        <v>110.77</v>
      </c>
      <c r="CZ21" s="55">
        <v>85.55</v>
      </c>
      <c r="DA21" s="55">
        <v>0.217</v>
      </c>
      <c r="DB21" s="55">
        <v>0.193</v>
      </c>
      <c r="DC21" s="55">
        <v>0.121</v>
      </c>
      <c r="DD21" s="55">
        <v>6.0999999999999999E-2</v>
      </c>
      <c r="DE21" s="55">
        <v>2.4E-2</v>
      </c>
      <c r="DF21" s="55">
        <v>6.0000000000000001E-3</v>
      </c>
      <c r="DG21" s="55">
        <v>5.0000000000000001E-3</v>
      </c>
      <c r="DH21" s="55">
        <v>5.0000000000000001E-3</v>
      </c>
      <c r="DI21" s="55">
        <v>8.9999999999999993E-3</v>
      </c>
      <c r="DJ21" s="55">
        <v>0.33600000000000002</v>
      </c>
      <c r="DK21" s="55">
        <v>0.30199999999999999</v>
      </c>
      <c r="DL21" s="55">
        <v>0.25800000000000001</v>
      </c>
      <c r="DM21" s="55">
        <v>0.16900000000000001</v>
      </c>
      <c r="DN21" s="55">
        <v>0.127</v>
      </c>
      <c r="DO21" s="55">
        <v>8.4000000000000005E-2</v>
      </c>
      <c r="DP21" s="55">
        <v>6.7000000000000004E-2</v>
      </c>
      <c r="DQ21" s="55">
        <v>0.33200000000000002</v>
      </c>
      <c r="DR21" s="55">
        <v>0.23799999999999999</v>
      </c>
      <c r="DS21" s="55">
        <v>0.14399999999999999</v>
      </c>
      <c r="DT21" s="55">
        <v>0.13300000000000001</v>
      </c>
      <c r="DU21" s="55">
        <v>0.126</v>
      </c>
      <c r="DV21" s="55">
        <v>0.108</v>
      </c>
      <c r="DW21" s="55">
        <v>8.3000000000000004E-2</v>
      </c>
      <c r="DX21" s="55">
        <v>5.7000000000000002E-2</v>
      </c>
      <c r="DY21" s="55">
        <v>3.145</v>
      </c>
      <c r="DZ21" s="55">
        <v>1.966</v>
      </c>
      <c r="EA21" s="55">
        <v>1.2230000000000001</v>
      </c>
      <c r="EB21" s="55">
        <v>0.87</v>
      </c>
      <c r="EC21" s="55">
        <v>0.64</v>
      </c>
      <c r="ED21" s="55">
        <v>0.42</v>
      </c>
      <c r="EE21" s="55">
        <v>0.22</v>
      </c>
      <c r="EF21" s="55">
        <v>0.14000000000000001</v>
      </c>
      <c r="EG21" s="55">
        <v>7.2999999999999995E-2</v>
      </c>
      <c r="EH21" s="55">
        <v>1.597</v>
      </c>
      <c r="EI21" s="55">
        <v>0.91</v>
      </c>
      <c r="EJ21" s="55">
        <v>0.441</v>
      </c>
      <c r="EK21" s="55">
        <v>0.38600000000000001</v>
      </c>
      <c r="EL21" s="55">
        <v>0.26700000000000002</v>
      </c>
      <c r="EM21" s="55">
        <v>0.188</v>
      </c>
      <c r="EN21" s="55">
        <v>9.1999999999999998E-2</v>
      </c>
      <c r="EO21" s="55">
        <v>7.1999999999999995E-2</v>
      </c>
      <c r="EP21" s="55">
        <v>0.03</v>
      </c>
      <c r="EQ21" s="55">
        <v>6.95</v>
      </c>
      <c r="ER21" s="55">
        <v>4.87</v>
      </c>
      <c r="ES21" s="55">
        <v>6.8</v>
      </c>
      <c r="ET21" s="55">
        <v>13.44</v>
      </c>
      <c r="EU21" s="55">
        <v>22.6</v>
      </c>
    </row>
    <row r="22" spans="1:151" x14ac:dyDescent="0.2">
      <c r="A22" s="3">
        <v>19</v>
      </c>
      <c r="B22" s="20">
        <v>250.9</v>
      </c>
      <c r="C22" s="21">
        <v>269.7</v>
      </c>
      <c r="D22" s="43">
        <v>168.8</v>
      </c>
      <c r="E22" s="43">
        <v>181.5</v>
      </c>
      <c r="F22" s="43">
        <v>171.2</v>
      </c>
      <c r="G22" s="43">
        <v>183.9</v>
      </c>
      <c r="H22" s="43">
        <v>204.5</v>
      </c>
      <c r="I22" s="43">
        <v>217.2</v>
      </c>
      <c r="J22" s="43">
        <v>235.3</v>
      </c>
      <c r="K22" s="43">
        <v>248</v>
      </c>
      <c r="L22" s="43">
        <v>205.7</v>
      </c>
      <c r="M22" s="44">
        <v>221.1</v>
      </c>
      <c r="N22" s="21">
        <v>191.6</v>
      </c>
      <c r="O22" s="21">
        <v>201.7</v>
      </c>
      <c r="P22" s="21">
        <v>185.6</v>
      </c>
      <c r="Q22" s="21">
        <v>195.2</v>
      </c>
      <c r="R22" s="21">
        <v>171.4</v>
      </c>
      <c r="S22" s="21">
        <v>180</v>
      </c>
      <c r="T22" s="21">
        <v>157.80000000000001</v>
      </c>
      <c r="U22" s="21">
        <v>165.4</v>
      </c>
      <c r="V22" s="21">
        <v>147</v>
      </c>
      <c r="W22" s="21">
        <v>153.80000000000001</v>
      </c>
      <c r="X22" s="21">
        <v>141.5</v>
      </c>
      <c r="Y22" s="21">
        <v>147.9</v>
      </c>
      <c r="Z22" s="21">
        <v>16.43</v>
      </c>
      <c r="AA22" s="34">
        <v>61.29</v>
      </c>
      <c r="AB22" s="35">
        <v>0.75</v>
      </c>
      <c r="AC22" s="52">
        <v>29.65</v>
      </c>
      <c r="AD22" s="52">
        <v>29.65</v>
      </c>
      <c r="AE22" s="24"/>
      <c r="AF22" s="53"/>
      <c r="AG22" s="52">
        <v>16.18</v>
      </c>
      <c r="AH22" s="54">
        <v>16.18</v>
      </c>
      <c r="AI22" s="52">
        <v>10</v>
      </c>
      <c r="AJ22" s="54">
        <v>10</v>
      </c>
      <c r="AK22" s="52">
        <v>0</v>
      </c>
      <c r="AL22" s="54">
        <v>0</v>
      </c>
      <c r="AM22" s="55">
        <v>141.62</v>
      </c>
      <c r="AN22" s="55">
        <v>193.66</v>
      </c>
      <c r="AO22" s="55">
        <v>193.66</v>
      </c>
      <c r="AP22" s="55">
        <v>142.16</v>
      </c>
      <c r="AQ22" s="55">
        <v>101.36</v>
      </c>
      <c r="AR22" s="55">
        <v>198.52</v>
      </c>
      <c r="AS22" s="55">
        <v>198.52</v>
      </c>
      <c r="AT22" s="55">
        <v>146.47</v>
      </c>
      <c r="AU22" s="55">
        <v>105.06</v>
      </c>
      <c r="AV22" s="55">
        <v>195.26</v>
      </c>
      <c r="AW22" s="55">
        <v>195.26</v>
      </c>
      <c r="AX22" s="55">
        <v>143.46</v>
      </c>
      <c r="AY22" s="55">
        <v>102.91</v>
      </c>
      <c r="AZ22" s="55">
        <v>121.55</v>
      </c>
      <c r="BA22" s="55">
        <v>222.24</v>
      </c>
      <c r="BB22" s="55">
        <v>128.22</v>
      </c>
      <c r="BC22" s="55">
        <v>85.59</v>
      </c>
      <c r="BD22" s="55">
        <v>1.1100000000000001</v>
      </c>
      <c r="BE22" s="55">
        <v>132.99</v>
      </c>
      <c r="BF22" s="55">
        <v>129.74</v>
      </c>
      <c r="BG22" s="55">
        <v>85.13</v>
      </c>
      <c r="BH22" s="55">
        <v>81.88</v>
      </c>
      <c r="BI22" s="55">
        <v>34.799999999999997</v>
      </c>
      <c r="BJ22" s="55">
        <v>40.5</v>
      </c>
      <c r="BK22" s="55">
        <v>149</v>
      </c>
      <c r="BL22" s="55">
        <v>126.65</v>
      </c>
      <c r="BM22" s="55">
        <v>37.53</v>
      </c>
      <c r="BN22" s="55">
        <v>31.9</v>
      </c>
      <c r="BO22" s="55">
        <v>10.68</v>
      </c>
      <c r="BP22" s="55">
        <v>9.08</v>
      </c>
      <c r="BQ22" s="55">
        <v>1.2</v>
      </c>
      <c r="BR22" s="55">
        <v>0.49</v>
      </c>
      <c r="BS22" s="55">
        <v>6.2E-2</v>
      </c>
      <c r="BT22" s="55">
        <v>7.5999999999999998E-2</v>
      </c>
      <c r="BU22" s="55">
        <v>5.1999999999999998E-2</v>
      </c>
      <c r="BV22" s="55">
        <v>0.05</v>
      </c>
      <c r="BW22" s="55">
        <v>0</v>
      </c>
      <c r="BX22" s="55">
        <v>4.3</v>
      </c>
      <c r="BY22" s="55">
        <v>12.4</v>
      </c>
      <c r="BZ22" s="55">
        <v>25.3</v>
      </c>
      <c r="CA22" s="55">
        <v>51.6</v>
      </c>
      <c r="CB22" s="55">
        <v>1.6</v>
      </c>
      <c r="CC22" s="55">
        <v>4.87</v>
      </c>
      <c r="CD22" s="55">
        <v>0</v>
      </c>
      <c r="CE22" s="55">
        <v>6.95</v>
      </c>
      <c r="CF22" s="55">
        <v>0</v>
      </c>
      <c r="CG22" s="55">
        <v>0.69</v>
      </c>
      <c r="CH22" s="55">
        <v>5.31</v>
      </c>
      <c r="CI22" s="55">
        <v>9.9700000000000006</v>
      </c>
      <c r="CJ22" s="55">
        <v>14.08</v>
      </c>
      <c r="CK22" s="55">
        <v>2.04</v>
      </c>
      <c r="CL22" s="55">
        <v>1.756</v>
      </c>
      <c r="CM22" s="55">
        <v>0.96399999999999997</v>
      </c>
      <c r="CN22" s="55">
        <v>0.629</v>
      </c>
      <c r="CO22" s="55">
        <v>0.46200000000000002</v>
      </c>
      <c r="CP22" s="55">
        <v>0.34499999999999997</v>
      </c>
      <c r="CQ22" s="55">
        <v>0.28899999999999998</v>
      </c>
      <c r="CR22" s="55">
        <v>284.62</v>
      </c>
      <c r="CS22" s="55">
        <v>171.62</v>
      </c>
      <c r="CT22" s="55">
        <v>121.4</v>
      </c>
      <c r="CU22" s="55">
        <v>191.27</v>
      </c>
      <c r="CV22" s="55">
        <v>164.9</v>
      </c>
      <c r="CW22" s="55">
        <v>139.68</v>
      </c>
      <c r="CX22" s="55">
        <v>137.15</v>
      </c>
      <c r="CY22" s="55">
        <v>110.77</v>
      </c>
      <c r="CZ22" s="55">
        <v>85.55</v>
      </c>
      <c r="DA22" s="55">
        <v>0.217</v>
      </c>
      <c r="DB22" s="55">
        <v>0.193</v>
      </c>
      <c r="DC22" s="55">
        <v>0.121</v>
      </c>
      <c r="DD22" s="55">
        <v>6.0999999999999999E-2</v>
      </c>
      <c r="DE22" s="55">
        <v>2.4E-2</v>
      </c>
      <c r="DF22" s="55">
        <v>6.0000000000000001E-3</v>
      </c>
      <c r="DG22" s="55">
        <v>5.0000000000000001E-3</v>
      </c>
      <c r="DH22" s="55">
        <v>5.0000000000000001E-3</v>
      </c>
      <c r="DI22" s="55">
        <v>8.9999999999999993E-3</v>
      </c>
      <c r="DJ22" s="55">
        <v>0.33600000000000002</v>
      </c>
      <c r="DK22" s="55">
        <v>0.30199999999999999</v>
      </c>
      <c r="DL22" s="55">
        <v>0.25800000000000001</v>
      </c>
      <c r="DM22" s="55">
        <v>0.16900000000000001</v>
      </c>
      <c r="DN22" s="55">
        <v>0.127</v>
      </c>
      <c r="DO22" s="55">
        <v>8.4000000000000005E-2</v>
      </c>
      <c r="DP22" s="55">
        <v>6.7000000000000004E-2</v>
      </c>
      <c r="DQ22" s="55">
        <v>0.33200000000000002</v>
      </c>
      <c r="DR22" s="55">
        <v>0.23799999999999999</v>
      </c>
      <c r="DS22" s="55">
        <v>0.14399999999999999</v>
      </c>
      <c r="DT22" s="55">
        <v>0.13300000000000001</v>
      </c>
      <c r="DU22" s="55">
        <v>0.126</v>
      </c>
      <c r="DV22" s="55">
        <v>0.108</v>
      </c>
      <c r="DW22" s="55">
        <v>8.3000000000000004E-2</v>
      </c>
      <c r="DX22" s="55">
        <v>5.7000000000000002E-2</v>
      </c>
      <c r="DY22" s="55">
        <v>3.145</v>
      </c>
      <c r="DZ22" s="55">
        <v>1.966</v>
      </c>
      <c r="EA22" s="55">
        <v>1.2230000000000001</v>
      </c>
      <c r="EB22" s="55">
        <v>0.87</v>
      </c>
      <c r="EC22" s="55">
        <v>0.64</v>
      </c>
      <c r="ED22" s="55">
        <v>0.42</v>
      </c>
      <c r="EE22" s="55">
        <v>0.22</v>
      </c>
      <c r="EF22" s="55">
        <v>0.14000000000000001</v>
      </c>
      <c r="EG22" s="55">
        <v>7.2999999999999995E-2</v>
      </c>
      <c r="EH22" s="55">
        <v>1.597</v>
      </c>
      <c r="EI22" s="55">
        <v>0.91</v>
      </c>
      <c r="EJ22" s="55">
        <v>0.441</v>
      </c>
      <c r="EK22" s="55">
        <v>0.38600000000000001</v>
      </c>
      <c r="EL22" s="55">
        <v>0.26700000000000002</v>
      </c>
      <c r="EM22" s="55">
        <v>0.188</v>
      </c>
      <c r="EN22" s="55">
        <v>9.1999999999999998E-2</v>
      </c>
      <c r="EO22" s="55">
        <v>7.1999999999999995E-2</v>
      </c>
      <c r="EP22" s="55">
        <v>0.03</v>
      </c>
      <c r="EQ22" s="55">
        <v>6.95</v>
      </c>
      <c r="ER22" s="55">
        <v>4.87</v>
      </c>
      <c r="ES22" s="55">
        <v>6.8</v>
      </c>
      <c r="ET22" s="55">
        <v>13.44</v>
      </c>
      <c r="EU22" s="55">
        <v>22.6</v>
      </c>
    </row>
    <row r="23" spans="1:151" x14ac:dyDescent="0.2">
      <c r="A23" s="3">
        <v>20</v>
      </c>
      <c r="B23" s="20">
        <v>250.9</v>
      </c>
      <c r="C23" s="21">
        <v>269.7</v>
      </c>
      <c r="D23" s="24">
        <v>168.8</v>
      </c>
      <c r="E23" s="24">
        <v>181.5</v>
      </c>
      <c r="F23" s="24">
        <v>171.2</v>
      </c>
      <c r="G23" s="24">
        <v>183.9</v>
      </c>
      <c r="H23" s="24">
        <v>204.5</v>
      </c>
      <c r="I23" s="24">
        <v>217.2</v>
      </c>
      <c r="J23" s="24">
        <v>235.3</v>
      </c>
      <c r="K23" s="24">
        <v>248</v>
      </c>
      <c r="L23" s="24">
        <v>205.7</v>
      </c>
      <c r="M23" s="21">
        <v>221.1</v>
      </c>
      <c r="N23" s="21">
        <v>191.6</v>
      </c>
      <c r="O23" s="21">
        <v>201.7</v>
      </c>
      <c r="P23" s="21">
        <v>185.6</v>
      </c>
      <c r="Q23" s="21">
        <v>195.2</v>
      </c>
      <c r="R23" s="21">
        <v>171.4</v>
      </c>
      <c r="S23" s="21">
        <v>180</v>
      </c>
      <c r="T23" s="21">
        <v>157.80000000000001</v>
      </c>
      <c r="U23" s="21">
        <v>165.4</v>
      </c>
      <c r="V23" s="21">
        <v>147</v>
      </c>
      <c r="W23" s="21">
        <v>153.80000000000001</v>
      </c>
      <c r="X23" s="21">
        <v>141.5</v>
      </c>
      <c r="Y23" s="21">
        <v>147.9</v>
      </c>
      <c r="Z23" s="21">
        <v>16.43</v>
      </c>
      <c r="AA23" s="34">
        <v>61.29</v>
      </c>
      <c r="AB23" s="35">
        <v>0.75</v>
      </c>
      <c r="AC23" s="52">
        <v>30.33</v>
      </c>
      <c r="AD23" s="52">
        <v>30.33</v>
      </c>
      <c r="AE23" s="24"/>
      <c r="AF23" s="53"/>
      <c r="AG23" s="52">
        <v>16.399999999999999</v>
      </c>
      <c r="AH23" s="54">
        <v>16.399999999999999</v>
      </c>
      <c r="AI23" s="52">
        <v>10</v>
      </c>
      <c r="AJ23" s="54">
        <v>10</v>
      </c>
      <c r="AK23" s="52">
        <v>0</v>
      </c>
      <c r="AL23" s="54">
        <v>0</v>
      </c>
      <c r="AM23" s="55">
        <v>141.62</v>
      </c>
      <c r="AN23" s="55">
        <v>193.66</v>
      </c>
      <c r="AO23" s="55">
        <v>193.66</v>
      </c>
      <c r="AP23" s="55">
        <v>142.16</v>
      </c>
      <c r="AQ23" s="55">
        <v>101.36</v>
      </c>
      <c r="AR23" s="55">
        <v>198.52</v>
      </c>
      <c r="AS23" s="55">
        <v>198.52</v>
      </c>
      <c r="AT23" s="55">
        <v>146.47</v>
      </c>
      <c r="AU23" s="55">
        <v>105.06</v>
      </c>
      <c r="AV23" s="55">
        <v>195.26</v>
      </c>
      <c r="AW23" s="55">
        <v>195.26</v>
      </c>
      <c r="AX23" s="55">
        <v>143.46</v>
      </c>
      <c r="AY23" s="55">
        <v>102.91</v>
      </c>
      <c r="AZ23" s="55">
        <v>121.55</v>
      </c>
      <c r="BA23" s="55">
        <v>222.24</v>
      </c>
      <c r="BB23" s="55">
        <v>128.22</v>
      </c>
      <c r="BC23" s="55">
        <v>85.59</v>
      </c>
      <c r="BD23" s="55">
        <v>1.1100000000000001</v>
      </c>
      <c r="BE23" s="55">
        <v>132.99</v>
      </c>
      <c r="BF23" s="55">
        <v>129.74</v>
      </c>
      <c r="BG23" s="55">
        <v>85.13</v>
      </c>
      <c r="BH23" s="55">
        <v>81.88</v>
      </c>
      <c r="BI23" s="55">
        <v>34.799999999999997</v>
      </c>
      <c r="BJ23" s="55">
        <v>40.5</v>
      </c>
      <c r="BK23" s="55">
        <v>149</v>
      </c>
      <c r="BL23" s="55">
        <v>126.65</v>
      </c>
      <c r="BM23" s="55">
        <v>37.53</v>
      </c>
      <c r="BN23" s="55">
        <v>31.9</v>
      </c>
      <c r="BO23" s="55">
        <v>10.68</v>
      </c>
      <c r="BP23" s="55">
        <v>9.08</v>
      </c>
      <c r="BQ23" s="55">
        <v>1.2</v>
      </c>
      <c r="BR23" s="55">
        <v>0.49</v>
      </c>
      <c r="BS23" s="55">
        <v>6.2E-2</v>
      </c>
      <c r="BT23" s="55">
        <v>7.5999999999999998E-2</v>
      </c>
      <c r="BU23" s="55">
        <v>5.1999999999999998E-2</v>
      </c>
      <c r="BV23" s="55">
        <v>0.05</v>
      </c>
      <c r="BW23" s="55">
        <v>0</v>
      </c>
      <c r="BX23" s="55">
        <v>4.3</v>
      </c>
      <c r="BY23" s="55">
        <v>12.4</v>
      </c>
      <c r="BZ23" s="55">
        <v>25.3</v>
      </c>
      <c r="CA23" s="55">
        <v>51.6</v>
      </c>
      <c r="CB23" s="55">
        <v>1.6</v>
      </c>
      <c r="CC23" s="55">
        <v>4.87</v>
      </c>
      <c r="CD23" s="55">
        <v>0</v>
      </c>
      <c r="CE23" s="55">
        <v>6.95</v>
      </c>
      <c r="CF23" s="55">
        <v>0</v>
      </c>
      <c r="CG23" s="55">
        <v>0.69</v>
      </c>
      <c r="CH23" s="55">
        <v>5.31</v>
      </c>
      <c r="CI23" s="55">
        <v>9.9700000000000006</v>
      </c>
      <c r="CJ23" s="55">
        <v>14.08</v>
      </c>
      <c r="CK23" s="55">
        <v>2.04</v>
      </c>
      <c r="CL23" s="55">
        <v>1.756</v>
      </c>
      <c r="CM23" s="55">
        <v>0.96399999999999997</v>
      </c>
      <c r="CN23" s="55">
        <v>0.629</v>
      </c>
      <c r="CO23" s="55">
        <v>0.46200000000000002</v>
      </c>
      <c r="CP23" s="55">
        <v>0.34499999999999997</v>
      </c>
      <c r="CQ23" s="55">
        <v>0.28899999999999998</v>
      </c>
      <c r="CR23" s="55">
        <v>284.62</v>
      </c>
      <c r="CS23" s="55">
        <v>171.62</v>
      </c>
      <c r="CT23" s="55">
        <v>121.4</v>
      </c>
      <c r="CU23" s="55">
        <v>191.27</v>
      </c>
      <c r="CV23" s="55">
        <v>164.9</v>
      </c>
      <c r="CW23" s="55">
        <v>139.68</v>
      </c>
      <c r="CX23" s="55">
        <v>137.15</v>
      </c>
      <c r="CY23" s="55">
        <v>110.77</v>
      </c>
      <c r="CZ23" s="55">
        <v>85.55</v>
      </c>
      <c r="DA23" s="55">
        <v>0.217</v>
      </c>
      <c r="DB23" s="55">
        <v>0.193</v>
      </c>
      <c r="DC23" s="55">
        <v>0.121</v>
      </c>
      <c r="DD23" s="55">
        <v>6.0999999999999999E-2</v>
      </c>
      <c r="DE23" s="55">
        <v>2.4E-2</v>
      </c>
      <c r="DF23" s="55">
        <v>6.0000000000000001E-3</v>
      </c>
      <c r="DG23" s="55">
        <v>5.0000000000000001E-3</v>
      </c>
      <c r="DH23" s="55">
        <v>5.0000000000000001E-3</v>
      </c>
      <c r="DI23" s="55">
        <v>8.9999999999999993E-3</v>
      </c>
      <c r="DJ23" s="55">
        <v>0.33600000000000002</v>
      </c>
      <c r="DK23" s="55">
        <v>0.30199999999999999</v>
      </c>
      <c r="DL23" s="55">
        <v>0.25800000000000001</v>
      </c>
      <c r="DM23" s="55">
        <v>0.16900000000000001</v>
      </c>
      <c r="DN23" s="55">
        <v>0.127</v>
      </c>
      <c r="DO23" s="55">
        <v>8.4000000000000005E-2</v>
      </c>
      <c r="DP23" s="55">
        <v>6.7000000000000004E-2</v>
      </c>
      <c r="DQ23" s="55">
        <v>0.33200000000000002</v>
      </c>
      <c r="DR23" s="55">
        <v>0.23799999999999999</v>
      </c>
      <c r="DS23" s="55">
        <v>0.14399999999999999</v>
      </c>
      <c r="DT23" s="55">
        <v>0.13300000000000001</v>
      </c>
      <c r="DU23" s="55">
        <v>0.126</v>
      </c>
      <c r="DV23" s="55">
        <v>0.108</v>
      </c>
      <c r="DW23" s="55">
        <v>8.3000000000000004E-2</v>
      </c>
      <c r="DX23" s="55">
        <v>5.7000000000000002E-2</v>
      </c>
      <c r="DY23" s="55">
        <v>3.145</v>
      </c>
      <c r="DZ23" s="55">
        <v>1.966</v>
      </c>
      <c r="EA23" s="55">
        <v>1.2230000000000001</v>
      </c>
      <c r="EB23" s="55">
        <v>0.87</v>
      </c>
      <c r="EC23" s="55">
        <v>0.64</v>
      </c>
      <c r="ED23" s="55">
        <v>0.42</v>
      </c>
      <c r="EE23" s="55">
        <v>0.22</v>
      </c>
      <c r="EF23" s="55">
        <v>0.14000000000000001</v>
      </c>
      <c r="EG23" s="55">
        <v>7.2999999999999995E-2</v>
      </c>
      <c r="EH23" s="55">
        <v>1.597</v>
      </c>
      <c r="EI23" s="55">
        <v>0.91</v>
      </c>
      <c r="EJ23" s="55">
        <v>0.441</v>
      </c>
      <c r="EK23" s="55">
        <v>0.38600000000000001</v>
      </c>
      <c r="EL23" s="55">
        <v>0.26700000000000002</v>
      </c>
      <c r="EM23" s="55">
        <v>0.188</v>
      </c>
      <c r="EN23" s="55">
        <v>9.1999999999999998E-2</v>
      </c>
      <c r="EO23" s="55">
        <v>7.1999999999999995E-2</v>
      </c>
      <c r="EP23" s="55">
        <v>0.03</v>
      </c>
      <c r="EQ23" s="55">
        <v>6.95</v>
      </c>
      <c r="ER23" s="55">
        <v>4.87</v>
      </c>
      <c r="ES23" s="55">
        <v>6.8</v>
      </c>
      <c r="ET23" s="55">
        <v>13.44</v>
      </c>
      <c r="EU23" s="55">
        <v>22.6</v>
      </c>
    </row>
    <row r="24" spans="1:151" x14ac:dyDescent="0.2">
      <c r="A24" s="3">
        <v>21</v>
      </c>
      <c r="B24" s="20">
        <v>250.9</v>
      </c>
      <c r="C24" s="21">
        <v>269.7</v>
      </c>
      <c r="D24" s="24">
        <v>168.8</v>
      </c>
      <c r="E24" s="24">
        <v>181.5</v>
      </c>
      <c r="F24" s="24">
        <v>171.2</v>
      </c>
      <c r="G24" s="24">
        <v>183.9</v>
      </c>
      <c r="H24" s="24">
        <v>204.5</v>
      </c>
      <c r="I24" s="24">
        <v>217.2</v>
      </c>
      <c r="J24" s="24">
        <v>235.3</v>
      </c>
      <c r="K24" s="24">
        <v>248</v>
      </c>
      <c r="L24" s="24">
        <v>205.7</v>
      </c>
      <c r="M24" s="21">
        <v>221.1</v>
      </c>
      <c r="N24" s="21">
        <v>191.6</v>
      </c>
      <c r="O24" s="21">
        <v>201.7</v>
      </c>
      <c r="P24" s="21">
        <v>185.6</v>
      </c>
      <c r="Q24" s="21">
        <v>195.2</v>
      </c>
      <c r="R24" s="21">
        <v>171.4</v>
      </c>
      <c r="S24" s="21">
        <v>180</v>
      </c>
      <c r="T24" s="21">
        <v>157.80000000000001</v>
      </c>
      <c r="U24" s="21">
        <v>165.4</v>
      </c>
      <c r="V24" s="21">
        <v>147</v>
      </c>
      <c r="W24" s="21">
        <v>153.80000000000001</v>
      </c>
      <c r="X24" s="21">
        <v>141.5</v>
      </c>
      <c r="Y24" s="21">
        <v>147.9</v>
      </c>
      <c r="Z24" s="21">
        <v>46.95</v>
      </c>
      <c r="AA24" s="34">
        <v>59.82</v>
      </c>
      <c r="AB24" s="35">
        <v>0.75</v>
      </c>
      <c r="AC24" s="52">
        <v>31.03</v>
      </c>
      <c r="AD24" s="52">
        <v>31.03</v>
      </c>
      <c r="AE24" s="24"/>
      <c r="AF24" s="53"/>
      <c r="AG24" s="52">
        <v>16.63</v>
      </c>
      <c r="AH24" s="54">
        <v>16.63</v>
      </c>
      <c r="AI24" s="52">
        <v>10</v>
      </c>
      <c r="AJ24" s="54">
        <v>10</v>
      </c>
      <c r="AK24" s="52">
        <v>0.17399999999999999</v>
      </c>
      <c r="AL24" s="54">
        <v>0.17399999999999999</v>
      </c>
      <c r="AM24" s="55">
        <v>142.16</v>
      </c>
      <c r="AN24" s="55">
        <v>379.78</v>
      </c>
      <c r="AO24" s="55">
        <v>199.59</v>
      </c>
      <c r="AP24" s="55">
        <v>306.07</v>
      </c>
      <c r="AQ24" s="55">
        <v>246.13</v>
      </c>
      <c r="AR24" s="55">
        <v>422.08</v>
      </c>
      <c r="AS24" s="55">
        <v>212.35</v>
      </c>
      <c r="AT24" s="55">
        <v>369.51</v>
      </c>
      <c r="AU24" s="55">
        <v>307.86</v>
      </c>
      <c r="AV24" s="55">
        <v>447.73</v>
      </c>
      <c r="AW24" s="55">
        <v>222.61</v>
      </c>
      <c r="AX24" s="55">
        <v>408.82</v>
      </c>
      <c r="AY24" s="55">
        <v>338.2</v>
      </c>
      <c r="AZ24" s="55">
        <v>279.76</v>
      </c>
      <c r="BA24" s="55">
        <v>398.5</v>
      </c>
      <c r="BB24" s="55">
        <v>342.83</v>
      </c>
      <c r="BC24" s="55">
        <v>231.34</v>
      </c>
      <c r="BD24" s="55">
        <v>3.99</v>
      </c>
      <c r="BE24" s="55">
        <v>427.32</v>
      </c>
      <c r="BF24" s="55">
        <v>417.48</v>
      </c>
      <c r="BG24" s="55">
        <v>343.61</v>
      </c>
      <c r="BH24" s="55">
        <v>335.69</v>
      </c>
      <c r="BI24" s="55">
        <v>196.01</v>
      </c>
      <c r="BJ24" s="55">
        <v>50.59</v>
      </c>
      <c r="BK24" s="55">
        <v>385.53</v>
      </c>
      <c r="BL24" s="55">
        <v>145.21</v>
      </c>
      <c r="BM24" s="55">
        <v>102.95</v>
      </c>
      <c r="BN24" s="55">
        <v>30.55</v>
      </c>
      <c r="BO24" s="55">
        <v>30.45</v>
      </c>
      <c r="BP24" s="55">
        <v>9.0399999999999991</v>
      </c>
      <c r="BQ24" s="55">
        <v>3.27</v>
      </c>
      <c r="BR24" s="55">
        <v>4.5999999999999996</v>
      </c>
      <c r="BS24" s="55">
        <v>0.33</v>
      </c>
      <c r="BT24" s="55">
        <v>0.251</v>
      </c>
      <c r="BU24" s="55">
        <v>0.122</v>
      </c>
      <c r="BV24" s="55">
        <v>0.14799999999999999</v>
      </c>
      <c r="BW24" s="55">
        <v>0.20799999999999999</v>
      </c>
      <c r="BX24" s="55">
        <v>7.5</v>
      </c>
      <c r="BY24" s="55">
        <v>25.1</v>
      </c>
      <c r="BZ24" s="55">
        <v>73.400000000000006</v>
      </c>
      <c r="CA24" s="55">
        <v>98.4</v>
      </c>
      <c r="CB24" s="55">
        <v>4.51</v>
      </c>
      <c r="CC24" s="55">
        <v>17.05</v>
      </c>
      <c r="CD24" s="55">
        <v>3.16</v>
      </c>
      <c r="CE24" s="55">
        <v>23.91</v>
      </c>
      <c r="CF24" s="55">
        <v>4.4000000000000004</v>
      </c>
      <c r="CG24" s="55">
        <v>4.7</v>
      </c>
      <c r="CH24" s="55">
        <v>6.51</v>
      </c>
      <c r="CI24" s="55">
        <v>16.690000000000001</v>
      </c>
      <c r="CJ24" s="55">
        <v>19.04</v>
      </c>
      <c r="CK24" s="55">
        <v>11.63</v>
      </c>
      <c r="CL24" s="55">
        <v>1.756</v>
      </c>
      <c r="CM24" s="55">
        <v>0.96399999999999997</v>
      </c>
      <c r="CN24" s="55">
        <v>0.629</v>
      </c>
      <c r="CO24" s="55">
        <v>0.46200000000000002</v>
      </c>
      <c r="CP24" s="55">
        <v>0.34499999999999997</v>
      </c>
      <c r="CQ24" s="55">
        <v>0.28899999999999998</v>
      </c>
      <c r="CR24" s="55">
        <v>491.52</v>
      </c>
      <c r="CS24" s="55">
        <v>435.1</v>
      </c>
      <c r="CT24" s="55">
        <v>321.2</v>
      </c>
      <c r="CU24" s="55">
        <v>512.86</v>
      </c>
      <c r="CV24" s="55">
        <v>474.43</v>
      </c>
      <c r="CW24" s="55">
        <v>443.77</v>
      </c>
      <c r="CX24" s="55">
        <v>441.45</v>
      </c>
      <c r="CY24" s="55">
        <v>403.02</v>
      </c>
      <c r="CZ24" s="55">
        <v>372.36</v>
      </c>
      <c r="DA24" s="55">
        <v>0.66500000000000004</v>
      </c>
      <c r="DB24" s="55">
        <v>0.60899999999999999</v>
      </c>
      <c r="DC24" s="55">
        <v>0.38700000000000001</v>
      </c>
      <c r="DD24" s="55">
        <v>0.16900000000000001</v>
      </c>
      <c r="DE24" s="55">
        <v>5.3999999999999999E-2</v>
      </c>
      <c r="DF24" s="55">
        <v>5.0999999999999997E-2</v>
      </c>
      <c r="DG24" s="55">
        <v>6.0999999999999999E-2</v>
      </c>
      <c r="DH24" s="55">
        <v>4.2000000000000003E-2</v>
      </c>
      <c r="DI24" s="55">
        <v>0.50800000000000001</v>
      </c>
      <c r="DJ24" s="55">
        <v>0.33600000000000002</v>
      </c>
      <c r="DK24" s="55">
        <v>0.30199999999999999</v>
      </c>
      <c r="DL24" s="55">
        <v>0.25800000000000001</v>
      </c>
      <c r="DM24" s="55">
        <v>0.16900000000000001</v>
      </c>
      <c r="DN24" s="55">
        <v>0.127</v>
      </c>
      <c r="DO24" s="55">
        <v>8.4000000000000005E-2</v>
      </c>
      <c r="DP24" s="55">
        <v>6.7000000000000004E-2</v>
      </c>
      <c r="DQ24" s="55">
        <v>0.33200000000000002</v>
      </c>
      <c r="DR24" s="55">
        <v>0.23799999999999999</v>
      </c>
      <c r="DS24" s="55">
        <v>0.14399999999999999</v>
      </c>
      <c r="DT24" s="55">
        <v>0.13300000000000001</v>
      </c>
      <c r="DU24" s="55">
        <v>0.126</v>
      </c>
      <c r="DV24" s="55">
        <v>0.108</v>
      </c>
      <c r="DW24" s="55">
        <v>8.3000000000000004E-2</v>
      </c>
      <c r="DX24" s="55">
        <v>5.7000000000000002E-2</v>
      </c>
      <c r="DY24" s="55">
        <v>3.145</v>
      </c>
      <c r="DZ24" s="55">
        <v>1.966</v>
      </c>
      <c r="EA24" s="55">
        <v>1.2230000000000001</v>
      </c>
      <c r="EB24" s="55">
        <v>0.87</v>
      </c>
      <c r="EC24" s="55">
        <v>0.64</v>
      </c>
      <c r="ED24" s="55">
        <v>0.42</v>
      </c>
      <c r="EE24" s="55">
        <v>0.22</v>
      </c>
      <c r="EF24" s="55">
        <v>0.14000000000000001</v>
      </c>
      <c r="EG24" s="55">
        <v>7.2999999999999995E-2</v>
      </c>
      <c r="EH24" s="55">
        <v>1.597</v>
      </c>
      <c r="EI24" s="55">
        <v>0.91</v>
      </c>
      <c r="EJ24" s="55">
        <v>0.441</v>
      </c>
      <c r="EK24" s="55">
        <v>0.38600000000000001</v>
      </c>
      <c r="EL24" s="55">
        <v>0.26700000000000002</v>
      </c>
      <c r="EM24" s="55">
        <v>0.188</v>
      </c>
      <c r="EN24" s="55">
        <v>9.1999999999999998E-2</v>
      </c>
      <c r="EO24" s="55">
        <v>7.1999999999999995E-2</v>
      </c>
      <c r="EP24" s="55">
        <v>0.03</v>
      </c>
      <c r="EQ24" s="55">
        <v>37.03</v>
      </c>
      <c r="ER24" s="55">
        <v>26.26</v>
      </c>
      <c r="ES24" s="55">
        <v>6.8</v>
      </c>
      <c r="ET24" s="55">
        <v>14.88</v>
      </c>
      <c r="EU24" s="55">
        <v>31.11</v>
      </c>
    </row>
    <row r="25" spans="1:151" x14ac:dyDescent="0.2">
      <c r="A25" s="3">
        <v>22</v>
      </c>
      <c r="B25" s="20">
        <v>250.9</v>
      </c>
      <c r="C25" s="21">
        <v>269.7</v>
      </c>
      <c r="D25" s="24">
        <v>168.8</v>
      </c>
      <c r="E25" s="24">
        <v>181.5</v>
      </c>
      <c r="F25" s="24">
        <v>171.2</v>
      </c>
      <c r="G25" s="24">
        <v>183.9</v>
      </c>
      <c r="H25" s="24">
        <v>204.5</v>
      </c>
      <c r="I25" s="24">
        <v>217.2</v>
      </c>
      <c r="J25" s="24">
        <v>235.3</v>
      </c>
      <c r="K25" s="24">
        <v>248</v>
      </c>
      <c r="L25" s="24">
        <v>205.7</v>
      </c>
      <c r="M25" s="21">
        <v>221.1</v>
      </c>
      <c r="N25" s="21">
        <v>191.6</v>
      </c>
      <c r="O25" s="21">
        <v>201.7</v>
      </c>
      <c r="P25" s="21">
        <v>185.6</v>
      </c>
      <c r="Q25" s="21">
        <v>195.2</v>
      </c>
      <c r="R25" s="21">
        <v>171.4</v>
      </c>
      <c r="S25" s="21">
        <v>180</v>
      </c>
      <c r="T25" s="21">
        <v>157.80000000000001</v>
      </c>
      <c r="U25" s="21">
        <v>165.4</v>
      </c>
      <c r="V25" s="21">
        <v>147</v>
      </c>
      <c r="W25" s="21">
        <v>153.80000000000001</v>
      </c>
      <c r="X25" s="21">
        <v>141.5</v>
      </c>
      <c r="Y25" s="21">
        <v>147.9</v>
      </c>
      <c r="Z25" s="21">
        <v>47.8</v>
      </c>
      <c r="AA25" s="34">
        <v>61.08</v>
      </c>
      <c r="AB25" s="35">
        <v>0.75</v>
      </c>
      <c r="AC25" s="52">
        <v>31.76</v>
      </c>
      <c r="AD25" s="52">
        <v>31.76</v>
      </c>
      <c r="AE25" s="24">
        <v>16.46</v>
      </c>
      <c r="AF25" s="53">
        <v>16.46</v>
      </c>
      <c r="AG25" s="52">
        <v>16.86</v>
      </c>
      <c r="AH25" s="54">
        <v>16.86</v>
      </c>
      <c r="AI25" s="52">
        <v>10</v>
      </c>
      <c r="AJ25" s="54">
        <v>10</v>
      </c>
      <c r="AK25" s="52">
        <v>0.182</v>
      </c>
      <c r="AL25" s="54">
        <v>0.182</v>
      </c>
      <c r="AM25" s="55">
        <v>142.16</v>
      </c>
      <c r="AN25" s="55">
        <v>385.71</v>
      </c>
      <c r="AO25" s="55">
        <v>199.59</v>
      </c>
      <c r="AP25" s="55">
        <v>310.61</v>
      </c>
      <c r="AQ25" s="55">
        <v>250.27</v>
      </c>
      <c r="AR25" s="55">
        <v>429.06</v>
      </c>
      <c r="AS25" s="55">
        <v>212.35</v>
      </c>
      <c r="AT25" s="55">
        <v>374.97</v>
      </c>
      <c r="AU25" s="55">
        <v>313.04000000000002</v>
      </c>
      <c r="AV25" s="55">
        <v>455.25</v>
      </c>
      <c r="AW25" s="55">
        <v>222.61</v>
      </c>
      <c r="AX25" s="55">
        <v>414.57</v>
      </c>
      <c r="AY25" s="55">
        <v>343.58</v>
      </c>
      <c r="AZ25" s="55">
        <v>284.07</v>
      </c>
      <c r="BA25" s="55">
        <v>404.95</v>
      </c>
      <c r="BB25" s="55">
        <v>348.6</v>
      </c>
      <c r="BC25" s="55">
        <v>236.01</v>
      </c>
      <c r="BD25" s="55">
        <v>4.05</v>
      </c>
      <c r="BE25" s="55">
        <v>432.77</v>
      </c>
      <c r="BF25" s="55">
        <v>422.72</v>
      </c>
      <c r="BG25" s="55">
        <v>349.29</v>
      </c>
      <c r="BH25" s="55">
        <v>341.14</v>
      </c>
      <c r="BI25" s="55">
        <v>199.05</v>
      </c>
      <c r="BJ25" s="55">
        <v>51.5</v>
      </c>
      <c r="BK25" s="55">
        <v>392.17</v>
      </c>
      <c r="BL25" s="55">
        <v>145.21</v>
      </c>
      <c r="BM25" s="55">
        <v>105.28</v>
      </c>
      <c r="BN25" s="55">
        <v>30.55</v>
      </c>
      <c r="BO25" s="55">
        <v>31.14</v>
      </c>
      <c r="BP25" s="55">
        <v>9.0399999999999991</v>
      </c>
      <c r="BQ25" s="55">
        <v>3.34</v>
      </c>
      <c r="BR25" s="55">
        <v>4.72</v>
      </c>
      <c r="BS25" s="55">
        <v>0.34399999999999997</v>
      </c>
      <c r="BT25" s="55">
        <v>0.26200000000000001</v>
      </c>
      <c r="BU25" s="55">
        <v>0.126</v>
      </c>
      <c r="BV25" s="55">
        <v>0.152</v>
      </c>
      <c r="BW25" s="55">
        <v>0.216</v>
      </c>
      <c r="BX25" s="55">
        <v>7.5</v>
      </c>
      <c r="BY25" s="55">
        <v>25.1</v>
      </c>
      <c r="BZ25" s="55">
        <v>73.400000000000006</v>
      </c>
      <c r="CA25" s="55">
        <v>98.4</v>
      </c>
      <c r="CB25" s="55">
        <v>4.51</v>
      </c>
      <c r="CC25" s="55">
        <v>17.05</v>
      </c>
      <c r="CD25" s="55">
        <v>3.27</v>
      </c>
      <c r="CE25" s="55">
        <v>23.91</v>
      </c>
      <c r="CF25" s="55">
        <v>4.5599999999999996</v>
      </c>
      <c r="CG25" s="55">
        <v>4.7</v>
      </c>
      <c r="CH25" s="55">
        <v>6.51</v>
      </c>
      <c r="CI25" s="55">
        <v>16.690000000000001</v>
      </c>
      <c r="CJ25" s="55">
        <v>19.04</v>
      </c>
      <c r="CK25" s="55">
        <v>11.63</v>
      </c>
      <c r="CL25" s="55">
        <v>1.756</v>
      </c>
      <c r="CM25" s="55">
        <v>0.96599999999999997</v>
      </c>
      <c r="CN25" s="55">
        <v>0.63900000000000001</v>
      </c>
      <c r="CO25" s="55">
        <v>0.47499999999999998</v>
      </c>
      <c r="CP25" s="55">
        <v>0.35599999999999998</v>
      </c>
      <c r="CQ25" s="55">
        <v>0.30199999999999999</v>
      </c>
      <c r="CR25" s="55">
        <v>497.54</v>
      </c>
      <c r="CS25" s="55">
        <v>440.61</v>
      </c>
      <c r="CT25" s="55">
        <v>325.47000000000003</v>
      </c>
      <c r="CU25" s="55">
        <v>520.39</v>
      </c>
      <c r="CV25" s="55">
        <v>481.47</v>
      </c>
      <c r="CW25" s="55">
        <v>450.81</v>
      </c>
      <c r="CX25" s="55">
        <v>449.13</v>
      </c>
      <c r="CY25" s="55">
        <v>410.21</v>
      </c>
      <c r="CZ25" s="55">
        <v>379.55</v>
      </c>
      <c r="DA25" s="55">
        <v>0.68799999999999994</v>
      </c>
      <c r="DB25" s="55">
        <v>0.63100000000000001</v>
      </c>
      <c r="DC25" s="55">
        <v>0.40100000000000002</v>
      </c>
      <c r="DD25" s="55">
        <v>0.17399999999999999</v>
      </c>
      <c r="DE25" s="55">
        <v>5.5E-2</v>
      </c>
      <c r="DF25" s="55">
        <v>5.3999999999999999E-2</v>
      </c>
      <c r="DG25" s="55">
        <v>6.4000000000000001E-2</v>
      </c>
      <c r="DH25" s="55">
        <v>4.3999999999999997E-2</v>
      </c>
      <c r="DI25" s="55">
        <v>0.53</v>
      </c>
      <c r="DJ25" s="55">
        <v>0.34799999999999998</v>
      </c>
      <c r="DK25" s="55">
        <v>0.312</v>
      </c>
      <c r="DL25" s="55">
        <v>0.26400000000000001</v>
      </c>
      <c r="DM25" s="55">
        <v>0.17299999999999999</v>
      </c>
      <c r="DN25" s="55">
        <v>0.13</v>
      </c>
      <c r="DO25" s="55">
        <v>8.6999999999999994E-2</v>
      </c>
      <c r="DP25" s="55">
        <v>6.9000000000000006E-2</v>
      </c>
      <c r="DQ25" s="55">
        <v>0.34300000000000003</v>
      </c>
      <c r="DR25" s="55">
        <v>0.246</v>
      </c>
      <c r="DS25" s="55">
        <v>0.14899999999999999</v>
      </c>
      <c r="DT25" s="55">
        <v>0.13800000000000001</v>
      </c>
      <c r="DU25" s="55">
        <v>0.13100000000000001</v>
      </c>
      <c r="DV25" s="55">
        <v>0.112</v>
      </c>
      <c r="DW25" s="55">
        <v>8.5999999999999993E-2</v>
      </c>
      <c r="DX25" s="55">
        <v>0.06</v>
      </c>
      <c r="DY25" s="55">
        <v>3.145</v>
      </c>
      <c r="DZ25" s="55">
        <v>1.966</v>
      </c>
      <c r="EA25" s="55">
        <v>1.24</v>
      </c>
      <c r="EB25" s="55">
        <v>0.88800000000000001</v>
      </c>
      <c r="EC25" s="55">
        <v>0.65400000000000003</v>
      </c>
      <c r="ED25" s="55">
        <v>0.437</v>
      </c>
      <c r="EE25" s="55">
        <v>0.22600000000000001</v>
      </c>
      <c r="EF25" s="55">
        <v>0.14399999999999999</v>
      </c>
      <c r="EG25" s="55">
        <v>7.5999999999999998E-2</v>
      </c>
      <c r="EH25" s="55">
        <v>1.603</v>
      </c>
      <c r="EI25" s="55">
        <v>0.91300000000000003</v>
      </c>
      <c r="EJ25" s="55">
        <v>0.44500000000000001</v>
      </c>
      <c r="EK25" s="55">
        <v>0.38800000000000001</v>
      </c>
      <c r="EL25" s="55">
        <v>0.27100000000000002</v>
      </c>
      <c r="EM25" s="55">
        <v>0.19400000000000001</v>
      </c>
      <c r="EN25" s="55">
        <v>9.1999999999999998E-2</v>
      </c>
      <c r="EO25" s="55">
        <v>7.2999999999999995E-2</v>
      </c>
      <c r="EP25" s="55">
        <v>3.1E-2</v>
      </c>
      <c r="EQ25" s="55">
        <v>37.56</v>
      </c>
      <c r="ER25" s="55">
        <v>26.63</v>
      </c>
      <c r="ES25" s="55">
        <v>6.8</v>
      </c>
      <c r="ET25" s="55">
        <v>14.88</v>
      </c>
      <c r="EU25" s="55">
        <v>31.11</v>
      </c>
    </row>
    <row r="26" spans="1:151" x14ac:dyDescent="0.2">
      <c r="A26" s="3">
        <v>23</v>
      </c>
      <c r="B26" s="20">
        <v>250.9</v>
      </c>
      <c r="C26" s="21">
        <v>269.7</v>
      </c>
      <c r="D26" s="24">
        <v>168.8</v>
      </c>
      <c r="E26" s="24">
        <v>181.5</v>
      </c>
      <c r="F26" s="24">
        <v>171.2</v>
      </c>
      <c r="G26" s="24">
        <v>183.9</v>
      </c>
      <c r="H26" s="24">
        <v>204.5</v>
      </c>
      <c r="I26" s="24">
        <v>217.2</v>
      </c>
      <c r="J26" s="24">
        <v>235.3</v>
      </c>
      <c r="K26" s="24">
        <v>248</v>
      </c>
      <c r="L26" s="24">
        <v>205.7</v>
      </c>
      <c r="M26" s="21">
        <v>221.1</v>
      </c>
      <c r="N26" s="21">
        <v>191.6</v>
      </c>
      <c r="O26" s="21">
        <v>201.7</v>
      </c>
      <c r="P26" s="21">
        <v>185.6</v>
      </c>
      <c r="Q26" s="21">
        <v>195.2</v>
      </c>
      <c r="R26" s="21">
        <v>171.4</v>
      </c>
      <c r="S26" s="21">
        <v>180</v>
      </c>
      <c r="T26" s="21">
        <v>157.80000000000001</v>
      </c>
      <c r="U26" s="21">
        <v>165.4</v>
      </c>
      <c r="V26" s="21">
        <v>147</v>
      </c>
      <c r="W26" s="21">
        <v>153.80000000000001</v>
      </c>
      <c r="X26" s="21">
        <v>141.5</v>
      </c>
      <c r="Y26" s="21">
        <v>147.9</v>
      </c>
      <c r="Z26" s="21">
        <v>48.69</v>
      </c>
      <c r="AA26" s="34">
        <v>62.35</v>
      </c>
      <c r="AB26" s="35">
        <v>0.75</v>
      </c>
      <c r="AC26" s="52">
        <v>32.5</v>
      </c>
      <c r="AD26" s="52">
        <v>32.5</v>
      </c>
      <c r="AE26" s="24"/>
      <c r="AF26" s="53"/>
      <c r="AG26" s="52">
        <v>17.100000000000001</v>
      </c>
      <c r="AH26" s="54">
        <v>17.100000000000001</v>
      </c>
      <c r="AI26" s="52">
        <v>10</v>
      </c>
      <c r="AJ26" s="54">
        <v>10</v>
      </c>
      <c r="AK26" s="52">
        <v>0.19</v>
      </c>
      <c r="AL26" s="54">
        <v>0.19</v>
      </c>
      <c r="AM26" s="55">
        <v>142.16</v>
      </c>
      <c r="AN26" s="55">
        <v>391.75</v>
      </c>
      <c r="AO26" s="55">
        <v>199.59</v>
      </c>
      <c r="AP26" s="55">
        <v>315.27999999999997</v>
      </c>
      <c r="AQ26" s="55">
        <v>254.55</v>
      </c>
      <c r="AR26" s="55">
        <v>436.19</v>
      </c>
      <c r="AS26" s="55">
        <v>212.35</v>
      </c>
      <c r="AT26" s="55">
        <v>380.6</v>
      </c>
      <c r="AU26" s="55">
        <v>318.39</v>
      </c>
      <c r="AV26" s="55">
        <v>462.94</v>
      </c>
      <c r="AW26" s="55">
        <v>222.61</v>
      </c>
      <c r="AX26" s="55">
        <v>420.5</v>
      </c>
      <c r="AY26" s="55">
        <v>349.14</v>
      </c>
      <c r="AZ26" s="55">
        <v>288.3</v>
      </c>
      <c r="BA26" s="55">
        <v>411.27</v>
      </c>
      <c r="BB26" s="55">
        <v>354.3</v>
      </c>
      <c r="BC26" s="55">
        <v>240.58</v>
      </c>
      <c r="BD26" s="55">
        <v>4.1100000000000003</v>
      </c>
      <c r="BE26" s="55">
        <v>438.07</v>
      </c>
      <c r="BF26" s="55">
        <v>427.8</v>
      </c>
      <c r="BG26" s="55">
        <v>354.82</v>
      </c>
      <c r="BH26" s="55">
        <v>346.45</v>
      </c>
      <c r="BI26" s="55">
        <v>202</v>
      </c>
      <c r="BJ26" s="55">
        <v>52.41</v>
      </c>
      <c r="BK26" s="55">
        <v>398.51</v>
      </c>
      <c r="BL26" s="55">
        <v>145.21</v>
      </c>
      <c r="BM26" s="55">
        <v>107.49</v>
      </c>
      <c r="BN26" s="55">
        <v>30.55</v>
      </c>
      <c r="BO26" s="55">
        <v>31.8</v>
      </c>
      <c r="BP26" s="55">
        <v>9.0399999999999991</v>
      </c>
      <c r="BQ26" s="55">
        <v>3.41</v>
      </c>
      <c r="BR26" s="55">
        <v>4.84</v>
      </c>
      <c r="BS26" s="55">
        <v>0.35899999999999999</v>
      </c>
      <c r="BT26" s="55">
        <v>0.27200000000000002</v>
      </c>
      <c r="BU26" s="55">
        <v>0.13</v>
      </c>
      <c r="BV26" s="55">
        <v>0.157</v>
      </c>
      <c r="BW26" s="55">
        <v>0.224</v>
      </c>
      <c r="BX26" s="55">
        <v>7.5</v>
      </c>
      <c r="BY26" s="55">
        <v>25.1</v>
      </c>
      <c r="BZ26" s="55">
        <v>73.400000000000006</v>
      </c>
      <c r="CA26" s="55">
        <v>98.4</v>
      </c>
      <c r="CB26" s="55">
        <v>4.51</v>
      </c>
      <c r="CC26" s="55">
        <v>17.05</v>
      </c>
      <c r="CD26" s="55">
        <v>3.39</v>
      </c>
      <c r="CE26" s="55">
        <v>23.91</v>
      </c>
      <c r="CF26" s="55">
        <v>4.7300000000000004</v>
      </c>
      <c r="CG26" s="55">
        <v>4.7</v>
      </c>
      <c r="CH26" s="55">
        <v>6.51</v>
      </c>
      <c r="CI26" s="55">
        <v>16.690000000000001</v>
      </c>
      <c r="CJ26" s="55">
        <v>19.04</v>
      </c>
      <c r="CK26" s="55">
        <v>11.63</v>
      </c>
      <c r="CL26" s="55">
        <v>1.756</v>
      </c>
      <c r="CM26" s="55">
        <v>0.97</v>
      </c>
      <c r="CN26" s="55">
        <v>0.65</v>
      </c>
      <c r="CO26" s="55">
        <v>0.48799999999999999</v>
      </c>
      <c r="CP26" s="55">
        <v>0.36699999999999999</v>
      </c>
      <c r="CQ26" s="55">
        <v>0.316</v>
      </c>
      <c r="CR26" s="55">
        <v>503.4</v>
      </c>
      <c r="CS26" s="55">
        <v>445.98</v>
      </c>
      <c r="CT26" s="55">
        <v>329.57</v>
      </c>
      <c r="CU26" s="55">
        <v>527.57000000000005</v>
      </c>
      <c r="CV26" s="55">
        <v>488.18</v>
      </c>
      <c r="CW26" s="55">
        <v>457.54</v>
      </c>
      <c r="CX26" s="55">
        <v>456.51</v>
      </c>
      <c r="CY26" s="55">
        <v>417.12</v>
      </c>
      <c r="CZ26" s="55">
        <v>386.48</v>
      </c>
      <c r="DA26" s="55">
        <v>0.71299999999999997</v>
      </c>
      <c r="DB26" s="55">
        <v>0.65400000000000003</v>
      </c>
      <c r="DC26" s="55">
        <v>0.41499999999999998</v>
      </c>
      <c r="DD26" s="55">
        <v>0.18</v>
      </c>
      <c r="DE26" s="55">
        <v>5.6000000000000001E-2</v>
      </c>
      <c r="DF26" s="55">
        <v>5.6000000000000001E-2</v>
      </c>
      <c r="DG26" s="55">
        <v>6.7000000000000004E-2</v>
      </c>
      <c r="DH26" s="55">
        <v>4.5999999999999999E-2</v>
      </c>
      <c r="DI26" s="55">
        <v>0.55300000000000005</v>
      </c>
      <c r="DJ26" s="55">
        <v>0.36099999999999999</v>
      </c>
      <c r="DK26" s="55">
        <v>0.32100000000000001</v>
      </c>
      <c r="DL26" s="55">
        <v>0.26900000000000002</v>
      </c>
      <c r="DM26" s="55">
        <v>0.17699999999999999</v>
      </c>
      <c r="DN26" s="55">
        <v>0.13300000000000001</v>
      </c>
      <c r="DO26" s="55">
        <v>8.8999999999999996E-2</v>
      </c>
      <c r="DP26" s="55">
        <v>7.0999999999999994E-2</v>
      </c>
      <c r="DQ26" s="55">
        <v>0.35399999999999998</v>
      </c>
      <c r="DR26" s="55">
        <v>0.254</v>
      </c>
      <c r="DS26" s="55">
        <v>0.154</v>
      </c>
      <c r="DT26" s="55">
        <v>0.14299999999999999</v>
      </c>
      <c r="DU26" s="55">
        <v>0.13600000000000001</v>
      </c>
      <c r="DV26" s="55">
        <v>0.11600000000000001</v>
      </c>
      <c r="DW26" s="55">
        <v>8.8999999999999996E-2</v>
      </c>
      <c r="DX26" s="55">
        <v>6.2E-2</v>
      </c>
      <c r="DY26" s="55">
        <v>3.145</v>
      </c>
      <c r="DZ26" s="55">
        <v>1.9670000000000001</v>
      </c>
      <c r="EA26" s="55">
        <v>1.258</v>
      </c>
      <c r="EB26" s="55">
        <v>0.90600000000000003</v>
      </c>
      <c r="EC26" s="55">
        <v>0.66800000000000004</v>
      </c>
      <c r="ED26" s="55">
        <v>0.45400000000000001</v>
      </c>
      <c r="EE26" s="55">
        <v>0.23200000000000001</v>
      </c>
      <c r="EF26" s="55">
        <v>0.14799999999999999</v>
      </c>
      <c r="EG26" s="55">
        <v>7.8E-2</v>
      </c>
      <c r="EH26" s="55">
        <v>1.603</v>
      </c>
      <c r="EI26" s="55">
        <v>0.91300000000000003</v>
      </c>
      <c r="EJ26" s="55">
        <v>0.44800000000000001</v>
      </c>
      <c r="EK26" s="55">
        <v>0.39100000000000001</v>
      </c>
      <c r="EL26" s="55">
        <v>0.27400000000000002</v>
      </c>
      <c r="EM26" s="55">
        <v>0.2</v>
      </c>
      <c r="EN26" s="55">
        <v>9.2999999999999999E-2</v>
      </c>
      <c r="EO26" s="55">
        <v>7.3999999999999996E-2</v>
      </c>
      <c r="EP26" s="55">
        <v>3.1E-2</v>
      </c>
      <c r="EQ26" s="55">
        <v>38.1</v>
      </c>
      <c r="ER26" s="55">
        <v>27.02</v>
      </c>
      <c r="ES26" s="55">
        <v>6.8</v>
      </c>
      <c r="ET26" s="55">
        <v>14.88</v>
      </c>
      <c r="EU26" s="55">
        <v>31.11</v>
      </c>
    </row>
    <row r="27" spans="1:151" x14ac:dyDescent="0.2">
      <c r="A27" s="3">
        <v>24</v>
      </c>
      <c r="B27" s="20">
        <v>250.9</v>
      </c>
      <c r="C27" s="21">
        <v>269.7</v>
      </c>
      <c r="D27" s="24">
        <v>168.8</v>
      </c>
      <c r="E27" s="24">
        <v>181.5</v>
      </c>
      <c r="F27" s="24">
        <v>171.2</v>
      </c>
      <c r="G27" s="24">
        <v>183.9</v>
      </c>
      <c r="H27" s="24">
        <v>204.5</v>
      </c>
      <c r="I27" s="24">
        <v>217.2</v>
      </c>
      <c r="J27" s="24">
        <v>235.3</v>
      </c>
      <c r="K27" s="24">
        <v>248</v>
      </c>
      <c r="L27" s="24">
        <v>205.7</v>
      </c>
      <c r="M27" s="21">
        <v>221.1</v>
      </c>
      <c r="N27" s="21">
        <v>191.6</v>
      </c>
      <c r="O27" s="21">
        <v>201.7</v>
      </c>
      <c r="P27" s="21">
        <v>185.6</v>
      </c>
      <c r="Q27" s="21">
        <v>195.2</v>
      </c>
      <c r="R27" s="21">
        <v>171.4</v>
      </c>
      <c r="S27" s="21">
        <v>180</v>
      </c>
      <c r="T27" s="21">
        <v>157.80000000000001</v>
      </c>
      <c r="U27" s="21">
        <v>165.4</v>
      </c>
      <c r="V27" s="21">
        <v>147</v>
      </c>
      <c r="W27" s="21">
        <v>153.80000000000001</v>
      </c>
      <c r="X27" s="21">
        <v>141.5</v>
      </c>
      <c r="Y27" s="21">
        <v>147.9</v>
      </c>
      <c r="Z27" s="21">
        <v>49.62</v>
      </c>
      <c r="AA27" s="34">
        <v>63.62</v>
      </c>
      <c r="AB27" s="35">
        <v>0.75</v>
      </c>
      <c r="AC27" s="52">
        <v>33.270000000000003</v>
      </c>
      <c r="AD27" s="52">
        <v>33.270000000000003</v>
      </c>
      <c r="AE27" s="24"/>
      <c r="AF27" s="53"/>
      <c r="AG27" s="52">
        <v>17.350000000000001</v>
      </c>
      <c r="AH27" s="54">
        <v>17.350000000000001</v>
      </c>
      <c r="AI27" s="52">
        <v>10</v>
      </c>
      <c r="AJ27" s="54">
        <v>10</v>
      </c>
      <c r="AK27" s="52">
        <v>0.19800000000000001</v>
      </c>
      <c r="AL27" s="54">
        <v>0.19800000000000001</v>
      </c>
      <c r="AM27" s="55">
        <v>142.16</v>
      </c>
      <c r="AN27" s="55">
        <v>397.92</v>
      </c>
      <c r="AO27" s="55">
        <v>199.59</v>
      </c>
      <c r="AP27" s="55">
        <v>320.10000000000002</v>
      </c>
      <c r="AQ27" s="55">
        <v>258.97000000000003</v>
      </c>
      <c r="AR27" s="55">
        <v>443.47</v>
      </c>
      <c r="AS27" s="55">
        <v>212.35</v>
      </c>
      <c r="AT27" s="55">
        <v>386.42</v>
      </c>
      <c r="AU27" s="55">
        <v>323.92</v>
      </c>
      <c r="AV27" s="55">
        <v>470.79</v>
      </c>
      <c r="AW27" s="55">
        <v>222.61</v>
      </c>
      <c r="AX27" s="55">
        <v>426.65</v>
      </c>
      <c r="AY27" s="55">
        <v>354.9</v>
      </c>
      <c r="AZ27" s="55">
        <v>292.45</v>
      </c>
      <c r="BA27" s="55">
        <v>417.46</v>
      </c>
      <c r="BB27" s="55">
        <v>359.94</v>
      </c>
      <c r="BC27" s="55">
        <v>245.04</v>
      </c>
      <c r="BD27" s="55">
        <v>4.17</v>
      </c>
      <c r="BE27" s="55">
        <v>443.29</v>
      </c>
      <c r="BF27" s="55">
        <v>432.81</v>
      </c>
      <c r="BG27" s="55">
        <v>360.22</v>
      </c>
      <c r="BH27" s="55">
        <v>351.65</v>
      </c>
      <c r="BI27" s="55">
        <v>204.89</v>
      </c>
      <c r="BJ27" s="55">
        <v>53.32</v>
      </c>
      <c r="BK27" s="55">
        <v>404.57</v>
      </c>
      <c r="BL27" s="55">
        <v>145.21</v>
      </c>
      <c r="BM27" s="55">
        <v>109.59</v>
      </c>
      <c r="BN27" s="55">
        <v>30.55</v>
      </c>
      <c r="BO27" s="55">
        <v>32.46</v>
      </c>
      <c r="BP27" s="55">
        <v>9.0399999999999991</v>
      </c>
      <c r="BQ27" s="55">
        <v>3.48</v>
      </c>
      <c r="BR27" s="55">
        <v>4.96</v>
      </c>
      <c r="BS27" s="55">
        <v>0.375</v>
      </c>
      <c r="BT27" s="55">
        <v>0.28299999999999997</v>
      </c>
      <c r="BU27" s="55">
        <v>0.13400000000000001</v>
      </c>
      <c r="BV27" s="55">
        <v>0.16200000000000001</v>
      </c>
      <c r="BW27" s="55">
        <v>0.23300000000000001</v>
      </c>
      <c r="BX27" s="55">
        <v>7.5</v>
      </c>
      <c r="BY27" s="55">
        <v>25.1</v>
      </c>
      <c r="BZ27" s="55">
        <v>73.400000000000006</v>
      </c>
      <c r="CA27" s="55">
        <v>98.4</v>
      </c>
      <c r="CB27" s="55">
        <v>4.51</v>
      </c>
      <c r="CC27" s="55">
        <v>17.05</v>
      </c>
      <c r="CD27" s="55">
        <v>3.52</v>
      </c>
      <c r="CE27" s="55">
        <v>23.91</v>
      </c>
      <c r="CF27" s="55">
        <v>4.9000000000000004</v>
      </c>
      <c r="CG27" s="55">
        <v>4.7</v>
      </c>
      <c r="CH27" s="55">
        <v>6.51</v>
      </c>
      <c r="CI27" s="55">
        <v>16.690000000000001</v>
      </c>
      <c r="CJ27" s="55">
        <v>19.04</v>
      </c>
      <c r="CK27" s="55">
        <v>11.63</v>
      </c>
      <c r="CL27" s="55">
        <v>1.7569999999999999</v>
      </c>
      <c r="CM27" s="55">
        <v>0.97499999999999998</v>
      </c>
      <c r="CN27" s="55">
        <v>0.66100000000000003</v>
      </c>
      <c r="CO27" s="55">
        <v>0.502</v>
      </c>
      <c r="CP27" s="55">
        <v>0.378</v>
      </c>
      <c r="CQ27" s="55">
        <v>0.33</v>
      </c>
      <c r="CR27" s="55">
        <v>509.09</v>
      </c>
      <c r="CS27" s="55">
        <v>451.2</v>
      </c>
      <c r="CT27" s="55">
        <v>333.5</v>
      </c>
      <c r="CU27" s="55">
        <v>534.41999999999996</v>
      </c>
      <c r="CV27" s="55">
        <v>494.58</v>
      </c>
      <c r="CW27" s="55">
        <v>463.98</v>
      </c>
      <c r="CX27" s="55">
        <v>463.6</v>
      </c>
      <c r="CY27" s="55">
        <v>423.76</v>
      </c>
      <c r="CZ27" s="55">
        <v>393.16</v>
      </c>
      <c r="DA27" s="55">
        <v>0.74</v>
      </c>
      <c r="DB27" s="55">
        <v>0.67800000000000005</v>
      </c>
      <c r="DC27" s="55">
        <v>0.43</v>
      </c>
      <c r="DD27" s="55">
        <v>0.185</v>
      </c>
      <c r="DE27" s="55">
        <v>5.8000000000000003E-2</v>
      </c>
      <c r="DF27" s="55">
        <v>5.8000000000000003E-2</v>
      </c>
      <c r="DG27" s="55">
        <v>6.9000000000000006E-2</v>
      </c>
      <c r="DH27" s="55">
        <v>4.8000000000000001E-2</v>
      </c>
      <c r="DI27" s="55">
        <v>0.57799999999999996</v>
      </c>
      <c r="DJ27" s="55">
        <v>0.373</v>
      </c>
      <c r="DK27" s="55">
        <v>0.33</v>
      </c>
      <c r="DL27" s="55">
        <v>0.27500000000000002</v>
      </c>
      <c r="DM27" s="55">
        <v>0.18099999999999999</v>
      </c>
      <c r="DN27" s="55">
        <v>0.13600000000000001</v>
      </c>
      <c r="DO27" s="55">
        <v>9.0999999999999998E-2</v>
      </c>
      <c r="DP27" s="55">
        <v>7.2999999999999995E-2</v>
      </c>
      <c r="DQ27" s="55">
        <v>0.36599999999999999</v>
      </c>
      <c r="DR27" s="55">
        <v>0.26200000000000001</v>
      </c>
      <c r="DS27" s="55">
        <v>0.159</v>
      </c>
      <c r="DT27" s="55">
        <v>0.14799999999999999</v>
      </c>
      <c r="DU27" s="55">
        <v>0.14000000000000001</v>
      </c>
      <c r="DV27" s="55">
        <v>0.12</v>
      </c>
      <c r="DW27" s="55">
        <v>9.1999999999999998E-2</v>
      </c>
      <c r="DX27" s="55">
        <v>6.4000000000000001E-2</v>
      </c>
      <c r="DY27" s="55">
        <v>3.1459999999999999</v>
      </c>
      <c r="DZ27" s="55">
        <v>1.968</v>
      </c>
      <c r="EA27" s="55">
        <v>1.276</v>
      </c>
      <c r="EB27" s="55">
        <v>0.92500000000000004</v>
      </c>
      <c r="EC27" s="55">
        <v>0.68200000000000005</v>
      </c>
      <c r="ED27" s="55">
        <v>0.47099999999999997</v>
      </c>
      <c r="EE27" s="55">
        <v>0.23699999999999999</v>
      </c>
      <c r="EF27" s="55">
        <v>0.152</v>
      </c>
      <c r="EG27" s="55">
        <v>8.1000000000000003E-2</v>
      </c>
      <c r="EH27" s="55">
        <v>1.603</v>
      </c>
      <c r="EI27" s="55">
        <v>0.91300000000000003</v>
      </c>
      <c r="EJ27" s="55">
        <v>0.45200000000000001</v>
      </c>
      <c r="EK27" s="55">
        <v>0.39400000000000002</v>
      </c>
      <c r="EL27" s="55">
        <v>0.27800000000000002</v>
      </c>
      <c r="EM27" s="55">
        <v>0.20499999999999999</v>
      </c>
      <c r="EN27" s="55">
        <v>9.4E-2</v>
      </c>
      <c r="EO27" s="55">
        <v>7.4999999999999997E-2</v>
      </c>
      <c r="EP27" s="55">
        <v>3.1E-2</v>
      </c>
      <c r="EQ27" s="55">
        <v>38.67</v>
      </c>
      <c r="ER27" s="55">
        <v>27.42</v>
      </c>
      <c r="ES27" s="55">
        <v>6.8</v>
      </c>
      <c r="ET27" s="55">
        <v>14.88</v>
      </c>
      <c r="EU27" s="55">
        <v>31.11</v>
      </c>
    </row>
    <row r="28" spans="1:151" x14ac:dyDescent="0.2">
      <c r="A28" s="3">
        <v>25</v>
      </c>
      <c r="B28" s="20">
        <v>250.9</v>
      </c>
      <c r="C28" s="21">
        <v>269.7</v>
      </c>
      <c r="D28" s="24">
        <v>168.8</v>
      </c>
      <c r="E28" s="24">
        <v>181.5</v>
      </c>
      <c r="F28" s="24">
        <v>171.2</v>
      </c>
      <c r="G28" s="24">
        <v>183.9</v>
      </c>
      <c r="H28" s="24">
        <v>204.5</v>
      </c>
      <c r="I28" s="24">
        <v>217.2</v>
      </c>
      <c r="J28" s="24">
        <v>235.3</v>
      </c>
      <c r="K28" s="24">
        <v>248</v>
      </c>
      <c r="L28" s="24">
        <v>205.7</v>
      </c>
      <c r="M28" s="21">
        <v>221.1</v>
      </c>
      <c r="N28" s="21">
        <v>191.6</v>
      </c>
      <c r="O28" s="21">
        <v>201.7</v>
      </c>
      <c r="P28" s="21">
        <v>185.6</v>
      </c>
      <c r="Q28" s="21">
        <v>195.2</v>
      </c>
      <c r="R28" s="21">
        <v>171.4</v>
      </c>
      <c r="S28" s="21">
        <v>180</v>
      </c>
      <c r="T28" s="21">
        <v>157.80000000000001</v>
      </c>
      <c r="U28" s="21">
        <v>165.4</v>
      </c>
      <c r="V28" s="21">
        <v>147</v>
      </c>
      <c r="W28" s="21">
        <v>153.80000000000001</v>
      </c>
      <c r="X28" s="21">
        <v>141.5</v>
      </c>
      <c r="Y28" s="21">
        <v>147.9</v>
      </c>
      <c r="Z28" s="21">
        <v>50.59</v>
      </c>
      <c r="AA28" s="34">
        <v>64.89</v>
      </c>
      <c r="AB28" s="35">
        <v>0.75</v>
      </c>
      <c r="AC28" s="52">
        <v>34.07</v>
      </c>
      <c r="AD28" s="52">
        <v>34.07</v>
      </c>
      <c r="AE28" s="24"/>
      <c r="AF28" s="53"/>
      <c r="AG28" s="52">
        <v>17.600000000000001</v>
      </c>
      <c r="AH28" s="54">
        <v>17.600000000000001</v>
      </c>
      <c r="AI28" s="52">
        <v>10</v>
      </c>
      <c r="AJ28" s="54">
        <v>10</v>
      </c>
      <c r="AK28" s="52">
        <v>0.20599999999999999</v>
      </c>
      <c r="AL28" s="54">
        <v>0.20599999999999999</v>
      </c>
      <c r="AM28" s="55">
        <v>142.16</v>
      </c>
      <c r="AN28" s="55">
        <v>404.22</v>
      </c>
      <c r="AO28" s="55">
        <v>199.59</v>
      </c>
      <c r="AP28" s="55">
        <v>325.07</v>
      </c>
      <c r="AQ28" s="55">
        <v>263.52999999999997</v>
      </c>
      <c r="AR28" s="55">
        <v>450.89</v>
      </c>
      <c r="AS28" s="55">
        <v>212.35</v>
      </c>
      <c r="AT28" s="55">
        <v>392.45</v>
      </c>
      <c r="AU28" s="55">
        <v>329.63</v>
      </c>
      <c r="AV28" s="55">
        <v>478.79</v>
      </c>
      <c r="AW28" s="55">
        <v>222.61</v>
      </c>
      <c r="AX28" s="55">
        <v>433.03</v>
      </c>
      <c r="AY28" s="55">
        <v>360.87</v>
      </c>
      <c r="AZ28" s="55">
        <v>296.52</v>
      </c>
      <c r="BA28" s="55">
        <v>423.5</v>
      </c>
      <c r="BB28" s="55">
        <v>365.49</v>
      </c>
      <c r="BC28" s="55">
        <v>249.38</v>
      </c>
      <c r="BD28" s="55">
        <v>4.2300000000000004</v>
      </c>
      <c r="BE28" s="55">
        <v>448.52</v>
      </c>
      <c r="BF28" s="55">
        <v>437.83</v>
      </c>
      <c r="BG28" s="55">
        <v>365.54</v>
      </c>
      <c r="BH28" s="55">
        <v>356.76</v>
      </c>
      <c r="BI28" s="55">
        <v>207.73</v>
      </c>
      <c r="BJ28" s="55">
        <v>54.24</v>
      </c>
      <c r="BK28" s="55">
        <v>410.38</v>
      </c>
      <c r="BL28" s="55">
        <v>145.21</v>
      </c>
      <c r="BM28" s="55">
        <v>111.56</v>
      </c>
      <c r="BN28" s="55">
        <v>30.55</v>
      </c>
      <c r="BO28" s="55">
        <v>33.1</v>
      </c>
      <c r="BP28" s="55">
        <v>9.0399999999999991</v>
      </c>
      <c r="BQ28" s="55">
        <v>3.55</v>
      </c>
      <c r="BR28" s="55">
        <v>5.08</v>
      </c>
      <c r="BS28" s="55">
        <v>0.39100000000000001</v>
      </c>
      <c r="BT28" s="55">
        <v>0.29499999999999998</v>
      </c>
      <c r="BU28" s="55">
        <v>0.13900000000000001</v>
      </c>
      <c r="BV28" s="55">
        <v>0.16700000000000001</v>
      </c>
      <c r="BW28" s="55">
        <v>0.24199999999999999</v>
      </c>
      <c r="BX28" s="55">
        <v>7.5</v>
      </c>
      <c r="BY28" s="55">
        <v>25.1</v>
      </c>
      <c r="BZ28" s="55">
        <v>73.400000000000006</v>
      </c>
      <c r="CA28" s="55">
        <v>98.4</v>
      </c>
      <c r="CB28" s="55">
        <v>4.51</v>
      </c>
      <c r="CC28" s="55">
        <v>17.05</v>
      </c>
      <c r="CD28" s="55">
        <v>3.65</v>
      </c>
      <c r="CE28" s="55">
        <v>23.91</v>
      </c>
      <c r="CF28" s="55">
        <v>5.09</v>
      </c>
      <c r="CG28" s="55">
        <v>4.7</v>
      </c>
      <c r="CH28" s="55">
        <v>6.51</v>
      </c>
      <c r="CI28" s="55">
        <v>16.690000000000001</v>
      </c>
      <c r="CJ28" s="55">
        <v>19.04</v>
      </c>
      <c r="CK28" s="55">
        <v>11.63</v>
      </c>
      <c r="CL28" s="55">
        <v>1.76</v>
      </c>
      <c r="CM28" s="55">
        <v>0.98</v>
      </c>
      <c r="CN28" s="55">
        <v>0.67300000000000004</v>
      </c>
      <c r="CO28" s="55">
        <v>0.51600000000000001</v>
      </c>
      <c r="CP28" s="55">
        <v>0.38900000000000001</v>
      </c>
      <c r="CQ28" s="55">
        <v>0.34300000000000003</v>
      </c>
      <c r="CR28" s="55">
        <v>514.59</v>
      </c>
      <c r="CS28" s="55">
        <v>456.25</v>
      </c>
      <c r="CT28" s="55">
        <v>337.24</v>
      </c>
      <c r="CU28" s="55">
        <v>540.94000000000005</v>
      </c>
      <c r="CV28" s="55">
        <v>500.69</v>
      </c>
      <c r="CW28" s="55">
        <v>470.13</v>
      </c>
      <c r="CX28" s="55">
        <v>470.4</v>
      </c>
      <c r="CY28" s="55">
        <v>430.15</v>
      </c>
      <c r="CZ28" s="55">
        <v>399.59</v>
      </c>
      <c r="DA28" s="55">
        <v>0.76800000000000002</v>
      </c>
      <c r="DB28" s="55">
        <v>0.70399999999999996</v>
      </c>
      <c r="DC28" s="55">
        <v>0.44500000000000001</v>
      </c>
      <c r="DD28" s="55">
        <v>0.192</v>
      </c>
      <c r="DE28" s="55">
        <v>0.06</v>
      </c>
      <c r="DF28" s="55">
        <v>0.06</v>
      </c>
      <c r="DG28" s="55">
        <v>7.1999999999999995E-2</v>
      </c>
      <c r="DH28" s="55">
        <v>4.9000000000000002E-2</v>
      </c>
      <c r="DI28" s="55">
        <v>0.60299999999999998</v>
      </c>
      <c r="DJ28" s="55">
        <v>0.38500000000000001</v>
      </c>
      <c r="DK28" s="55">
        <v>0.34</v>
      </c>
      <c r="DL28" s="55">
        <v>0.28000000000000003</v>
      </c>
      <c r="DM28" s="55">
        <v>0.185</v>
      </c>
      <c r="DN28" s="55">
        <v>0.13900000000000001</v>
      </c>
      <c r="DO28" s="55">
        <v>9.2999999999999999E-2</v>
      </c>
      <c r="DP28" s="55">
        <v>7.4999999999999997E-2</v>
      </c>
      <c r="DQ28" s="55">
        <v>0.377</v>
      </c>
      <c r="DR28" s="55">
        <v>0.27100000000000002</v>
      </c>
      <c r="DS28" s="55">
        <v>0.16400000000000001</v>
      </c>
      <c r="DT28" s="55">
        <v>0.153</v>
      </c>
      <c r="DU28" s="55">
        <v>0.14499999999999999</v>
      </c>
      <c r="DV28" s="55">
        <v>0.124</v>
      </c>
      <c r="DW28" s="55">
        <v>9.5000000000000001E-2</v>
      </c>
      <c r="DX28" s="55">
        <v>6.6000000000000003E-2</v>
      </c>
      <c r="DY28" s="55">
        <v>3.149</v>
      </c>
      <c r="DZ28" s="55">
        <v>1.9710000000000001</v>
      </c>
      <c r="EA28" s="55">
        <v>1.2949999999999999</v>
      </c>
      <c r="EB28" s="55">
        <v>0.94399999999999995</v>
      </c>
      <c r="EC28" s="55">
        <v>0.69699999999999995</v>
      </c>
      <c r="ED28" s="55">
        <v>0.48799999999999999</v>
      </c>
      <c r="EE28" s="55">
        <v>0.24299999999999999</v>
      </c>
      <c r="EF28" s="55">
        <v>0.156</v>
      </c>
      <c r="EG28" s="55">
        <v>8.3000000000000004E-2</v>
      </c>
      <c r="EH28" s="55">
        <v>1.603</v>
      </c>
      <c r="EI28" s="55">
        <v>0.91300000000000003</v>
      </c>
      <c r="EJ28" s="55">
        <v>0.45600000000000002</v>
      </c>
      <c r="EK28" s="55">
        <v>0.39700000000000002</v>
      </c>
      <c r="EL28" s="55">
        <v>0.28100000000000003</v>
      </c>
      <c r="EM28" s="55">
        <v>0.21099999999999999</v>
      </c>
      <c r="EN28" s="55">
        <v>9.5000000000000001E-2</v>
      </c>
      <c r="EO28" s="55">
        <v>7.5999999999999998E-2</v>
      </c>
      <c r="EP28" s="55">
        <v>3.2000000000000001E-2</v>
      </c>
      <c r="EQ28" s="55">
        <v>39.270000000000003</v>
      </c>
      <c r="ER28" s="55">
        <v>27.83</v>
      </c>
      <c r="ES28" s="55">
        <v>6.8</v>
      </c>
      <c r="ET28" s="55">
        <v>14.88</v>
      </c>
      <c r="EU28" s="55">
        <v>31.11</v>
      </c>
    </row>
    <row r="29" spans="1:151" x14ac:dyDescent="0.2">
      <c r="A29" s="3">
        <v>26</v>
      </c>
      <c r="B29" s="20">
        <v>285</v>
      </c>
      <c r="C29" s="21">
        <v>306.39999999999998</v>
      </c>
      <c r="D29" s="43">
        <v>225</v>
      </c>
      <c r="E29" s="43">
        <v>241.9</v>
      </c>
      <c r="F29" s="43">
        <v>229.2</v>
      </c>
      <c r="G29" s="43">
        <v>246.1</v>
      </c>
      <c r="H29" s="43">
        <v>270.8</v>
      </c>
      <c r="I29" s="43">
        <v>287.7</v>
      </c>
      <c r="J29" s="43">
        <v>309.10000000000002</v>
      </c>
      <c r="K29" s="43">
        <v>326</v>
      </c>
      <c r="L29" s="43">
        <v>222.3</v>
      </c>
      <c r="M29" s="44">
        <v>239</v>
      </c>
      <c r="N29" s="21">
        <v>279.58</v>
      </c>
      <c r="O29" s="21">
        <v>295.10000000000002</v>
      </c>
      <c r="P29" s="21">
        <v>270.10000000000002</v>
      </c>
      <c r="Q29" s="21">
        <v>285</v>
      </c>
      <c r="R29" s="21">
        <v>248.3</v>
      </c>
      <c r="S29" s="21">
        <v>261.5</v>
      </c>
      <c r="T29" s="21">
        <v>227.5</v>
      </c>
      <c r="U29" s="21">
        <v>239.1</v>
      </c>
      <c r="V29" s="21">
        <v>210.8</v>
      </c>
      <c r="W29" s="21">
        <v>221.2</v>
      </c>
      <c r="X29" s="21">
        <v>202.4</v>
      </c>
      <c r="Y29" s="21">
        <v>212.2</v>
      </c>
      <c r="Z29" s="21">
        <v>51.6</v>
      </c>
      <c r="AA29" s="34">
        <v>66.16</v>
      </c>
      <c r="AB29" s="35">
        <v>0.75</v>
      </c>
      <c r="AC29" s="52">
        <v>34.89</v>
      </c>
      <c r="AD29" s="52">
        <v>34.89</v>
      </c>
      <c r="AE29" s="24"/>
      <c r="AF29" s="53"/>
      <c r="AG29" s="52">
        <v>17.86</v>
      </c>
      <c r="AH29" s="54">
        <v>17.86</v>
      </c>
      <c r="AI29" s="52">
        <v>10</v>
      </c>
      <c r="AJ29" s="54">
        <v>10</v>
      </c>
      <c r="AK29" s="52">
        <v>0.215</v>
      </c>
      <c r="AL29" s="54">
        <v>0.215</v>
      </c>
      <c r="AM29" s="55">
        <v>161.63</v>
      </c>
      <c r="AN29" s="55">
        <v>410.63</v>
      </c>
      <c r="AO29" s="55">
        <v>226.08</v>
      </c>
      <c r="AP29" s="55">
        <v>330.22</v>
      </c>
      <c r="AQ29" s="55">
        <v>268.24</v>
      </c>
      <c r="AR29" s="55">
        <v>458.45</v>
      </c>
      <c r="AS29" s="55">
        <v>244.13</v>
      </c>
      <c r="AT29" s="55">
        <v>398.69</v>
      </c>
      <c r="AU29" s="55">
        <v>335.53</v>
      </c>
      <c r="AV29" s="55">
        <v>486.94</v>
      </c>
      <c r="AW29" s="55">
        <v>257.42</v>
      </c>
      <c r="AX29" s="55">
        <v>439.66</v>
      </c>
      <c r="AY29" s="55">
        <v>367.05</v>
      </c>
      <c r="AZ29" s="55">
        <v>300.48</v>
      </c>
      <c r="BA29" s="55">
        <v>429.4</v>
      </c>
      <c r="BB29" s="55">
        <v>370.93</v>
      </c>
      <c r="BC29" s="55">
        <v>253.58</v>
      </c>
      <c r="BD29" s="55">
        <v>4.29</v>
      </c>
      <c r="BE29" s="55">
        <v>453.84</v>
      </c>
      <c r="BF29" s="55">
        <v>442.93</v>
      </c>
      <c r="BG29" s="55">
        <v>370.79</v>
      </c>
      <c r="BH29" s="55">
        <v>361.82</v>
      </c>
      <c r="BI29" s="55">
        <v>210.55</v>
      </c>
      <c r="BJ29" s="55">
        <v>55.14</v>
      </c>
      <c r="BK29" s="55">
        <v>415.93</v>
      </c>
      <c r="BL29" s="55">
        <v>192.85</v>
      </c>
      <c r="BM29" s="55">
        <v>113.43</v>
      </c>
      <c r="BN29" s="55">
        <v>49.52</v>
      </c>
      <c r="BO29" s="55">
        <v>33.729999999999997</v>
      </c>
      <c r="BP29" s="55">
        <v>11.79</v>
      </c>
      <c r="BQ29" s="55">
        <v>3.61</v>
      </c>
      <c r="BR29" s="55">
        <v>5.2</v>
      </c>
      <c r="BS29" s="55">
        <v>0.40799999999999997</v>
      </c>
      <c r="BT29" s="55">
        <v>0.307</v>
      </c>
      <c r="BU29" s="55">
        <v>0.14399999999999999</v>
      </c>
      <c r="BV29" s="55">
        <v>0.17199999999999999</v>
      </c>
      <c r="BW29" s="55">
        <v>0.251</v>
      </c>
      <c r="BX29" s="55">
        <v>7.5</v>
      </c>
      <c r="BY29" s="55">
        <v>25.1</v>
      </c>
      <c r="BZ29" s="55">
        <v>73.400000000000006</v>
      </c>
      <c r="CA29" s="55">
        <v>98.4</v>
      </c>
      <c r="CB29" s="55">
        <v>4.51</v>
      </c>
      <c r="CC29" s="55">
        <v>17.05</v>
      </c>
      <c r="CD29" s="55">
        <v>3.78</v>
      </c>
      <c r="CE29" s="55">
        <v>23.91</v>
      </c>
      <c r="CF29" s="55">
        <v>5.27</v>
      </c>
      <c r="CG29" s="55">
        <v>4.7</v>
      </c>
      <c r="CH29" s="55">
        <v>6.51</v>
      </c>
      <c r="CI29" s="55">
        <v>16.690000000000001</v>
      </c>
      <c r="CJ29" s="55">
        <v>25.6</v>
      </c>
      <c r="CK29" s="55">
        <v>11.63</v>
      </c>
      <c r="CL29" s="55">
        <v>1.764</v>
      </c>
      <c r="CM29" s="55">
        <v>0.98699999999999999</v>
      </c>
      <c r="CN29" s="55">
        <v>0.68600000000000005</v>
      </c>
      <c r="CO29" s="55">
        <v>0.53</v>
      </c>
      <c r="CP29" s="55">
        <v>0.40100000000000002</v>
      </c>
      <c r="CQ29" s="55">
        <v>0.35699999999999998</v>
      </c>
      <c r="CR29" s="55">
        <v>519.89</v>
      </c>
      <c r="CS29" s="55">
        <v>461.12</v>
      </c>
      <c r="CT29" s="55">
        <v>340.79</v>
      </c>
      <c r="CU29" s="55">
        <v>547.15</v>
      </c>
      <c r="CV29" s="55">
        <v>506.51</v>
      </c>
      <c r="CW29" s="55">
        <v>476</v>
      </c>
      <c r="CX29" s="55">
        <v>476.94</v>
      </c>
      <c r="CY29" s="55">
        <v>436.3</v>
      </c>
      <c r="CZ29" s="55">
        <v>405.79</v>
      </c>
      <c r="DA29" s="55">
        <v>0.79700000000000004</v>
      </c>
      <c r="DB29" s="55">
        <v>0.73199999999999998</v>
      </c>
      <c r="DC29" s="55">
        <v>0.46200000000000002</v>
      </c>
      <c r="DD29" s="55">
        <v>0.19800000000000001</v>
      </c>
      <c r="DE29" s="55">
        <v>6.0999999999999999E-2</v>
      </c>
      <c r="DF29" s="55">
        <v>6.3E-2</v>
      </c>
      <c r="DG29" s="55">
        <v>7.4999999999999997E-2</v>
      </c>
      <c r="DH29" s="55">
        <v>5.0999999999999997E-2</v>
      </c>
      <c r="DI29" s="55">
        <v>0.63</v>
      </c>
      <c r="DJ29" s="55">
        <v>0.39800000000000002</v>
      </c>
      <c r="DK29" s="55">
        <v>0.34899999999999998</v>
      </c>
      <c r="DL29" s="55">
        <v>0.28499999999999998</v>
      </c>
      <c r="DM29" s="55">
        <v>0.188</v>
      </c>
      <c r="DN29" s="55">
        <v>0.14199999999999999</v>
      </c>
      <c r="DO29" s="55">
        <v>9.5000000000000001E-2</v>
      </c>
      <c r="DP29" s="55">
        <v>7.5999999999999998E-2</v>
      </c>
      <c r="DQ29" s="55">
        <v>0.38800000000000001</v>
      </c>
      <c r="DR29" s="55">
        <v>0.27900000000000003</v>
      </c>
      <c r="DS29" s="55">
        <v>0.16900000000000001</v>
      </c>
      <c r="DT29" s="55">
        <v>0.157</v>
      </c>
      <c r="DU29" s="55">
        <v>0.14899999999999999</v>
      </c>
      <c r="DV29" s="55">
        <v>0.128</v>
      </c>
      <c r="DW29" s="55">
        <v>9.8000000000000004E-2</v>
      </c>
      <c r="DX29" s="55">
        <v>6.8000000000000005E-2</v>
      </c>
      <c r="DY29" s="55">
        <v>3.1539999999999999</v>
      </c>
      <c r="DZ29" s="55">
        <v>1.974</v>
      </c>
      <c r="EA29" s="55">
        <v>1.3129999999999999</v>
      </c>
      <c r="EB29" s="55">
        <v>0.96399999999999997</v>
      </c>
      <c r="EC29" s="55">
        <v>0.71199999999999997</v>
      </c>
      <c r="ED29" s="55">
        <v>0.505</v>
      </c>
      <c r="EE29" s="55">
        <v>0.249</v>
      </c>
      <c r="EF29" s="55">
        <v>0.16</v>
      </c>
      <c r="EG29" s="55">
        <v>8.5000000000000006E-2</v>
      </c>
      <c r="EH29" s="55">
        <v>1.603</v>
      </c>
      <c r="EI29" s="55">
        <v>0.91300000000000003</v>
      </c>
      <c r="EJ29" s="55">
        <v>0.46</v>
      </c>
      <c r="EK29" s="55">
        <v>0.40100000000000002</v>
      </c>
      <c r="EL29" s="55">
        <v>0.28499999999999998</v>
      </c>
      <c r="EM29" s="55">
        <v>0.216</v>
      </c>
      <c r="EN29" s="55">
        <v>9.6000000000000002E-2</v>
      </c>
      <c r="EO29" s="55">
        <v>7.6999999999999999E-2</v>
      </c>
      <c r="EP29" s="55">
        <v>3.2000000000000001E-2</v>
      </c>
      <c r="EQ29" s="55">
        <v>39.89</v>
      </c>
      <c r="ER29" s="55">
        <v>28.27</v>
      </c>
      <c r="ES29" s="55">
        <v>6.8</v>
      </c>
      <c r="ET29" s="55">
        <v>17.350000000000001</v>
      </c>
      <c r="EU29" s="55">
        <v>36.15</v>
      </c>
    </row>
    <row r="30" spans="1:151" x14ac:dyDescent="0.2">
      <c r="A30" s="3">
        <v>27</v>
      </c>
      <c r="B30" s="20">
        <v>285</v>
      </c>
      <c r="C30" s="21">
        <v>306.39999999999998</v>
      </c>
      <c r="D30" s="24">
        <v>225</v>
      </c>
      <c r="E30" s="24">
        <v>241.9</v>
      </c>
      <c r="F30" s="24">
        <v>229.2</v>
      </c>
      <c r="G30" s="24">
        <v>246.1</v>
      </c>
      <c r="H30" s="24">
        <v>270.8</v>
      </c>
      <c r="I30" s="24">
        <v>287.7</v>
      </c>
      <c r="J30" s="24">
        <v>309.10000000000002</v>
      </c>
      <c r="K30" s="24">
        <v>326</v>
      </c>
      <c r="L30" s="24">
        <v>222.3</v>
      </c>
      <c r="M30" s="21">
        <v>239</v>
      </c>
      <c r="N30" s="21">
        <v>279.58</v>
      </c>
      <c r="O30" s="21">
        <v>295.10000000000002</v>
      </c>
      <c r="P30" s="21">
        <v>270.10000000000002</v>
      </c>
      <c r="Q30" s="21">
        <v>285</v>
      </c>
      <c r="R30" s="21">
        <v>248.3</v>
      </c>
      <c r="S30" s="21">
        <v>261.5</v>
      </c>
      <c r="T30" s="21">
        <v>227.5</v>
      </c>
      <c r="U30" s="21">
        <v>239.1</v>
      </c>
      <c r="V30" s="21">
        <v>210.8</v>
      </c>
      <c r="W30" s="21">
        <v>221.2</v>
      </c>
      <c r="X30" s="21">
        <v>202.4</v>
      </c>
      <c r="Y30" s="21">
        <v>212.2</v>
      </c>
      <c r="Z30" s="21">
        <v>52.66</v>
      </c>
      <c r="AA30" s="34">
        <v>67.42</v>
      </c>
      <c r="AB30" s="35">
        <v>0.75</v>
      </c>
      <c r="AC30" s="52">
        <v>35.74</v>
      </c>
      <c r="AD30" s="52">
        <v>35.74</v>
      </c>
      <c r="AE30" s="24"/>
      <c r="AF30" s="53"/>
      <c r="AG30" s="52">
        <v>18.13</v>
      </c>
      <c r="AH30" s="54">
        <v>18.13</v>
      </c>
      <c r="AI30" s="52">
        <v>10</v>
      </c>
      <c r="AJ30" s="54">
        <v>10</v>
      </c>
      <c r="AK30" s="52">
        <v>0.224</v>
      </c>
      <c r="AL30" s="54">
        <v>0.224</v>
      </c>
      <c r="AM30" s="55">
        <v>161.63</v>
      </c>
      <c r="AN30" s="55">
        <v>417.18</v>
      </c>
      <c r="AO30" s="55">
        <v>226.08</v>
      </c>
      <c r="AP30" s="55">
        <v>335.56</v>
      </c>
      <c r="AQ30" s="55">
        <v>273.12</v>
      </c>
      <c r="AR30" s="55">
        <v>466.14</v>
      </c>
      <c r="AS30" s="55">
        <v>244.13</v>
      </c>
      <c r="AT30" s="55">
        <v>405.18</v>
      </c>
      <c r="AU30" s="55">
        <v>341.64</v>
      </c>
      <c r="AV30" s="55">
        <v>495.23</v>
      </c>
      <c r="AW30" s="55">
        <v>257.42</v>
      </c>
      <c r="AX30" s="55">
        <v>446.57</v>
      </c>
      <c r="AY30" s="55">
        <v>373.47</v>
      </c>
      <c r="AZ30" s="55">
        <v>304.35000000000002</v>
      </c>
      <c r="BA30" s="55">
        <v>435.14</v>
      </c>
      <c r="BB30" s="55">
        <v>376.26</v>
      </c>
      <c r="BC30" s="55">
        <v>257.64999999999998</v>
      </c>
      <c r="BD30" s="55">
        <v>4.3499999999999996</v>
      </c>
      <c r="BE30" s="55">
        <v>459.33</v>
      </c>
      <c r="BF30" s="55">
        <v>448.21</v>
      </c>
      <c r="BG30" s="55">
        <v>376.01</v>
      </c>
      <c r="BH30" s="55">
        <v>366.85</v>
      </c>
      <c r="BI30" s="55">
        <v>213.37</v>
      </c>
      <c r="BJ30" s="55">
        <v>56.04</v>
      </c>
      <c r="BK30" s="55">
        <v>421.25</v>
      </c>
      <c r="BL30" s="55">
        <v>192.85</v>
      </c>
      <c r="BM30" s="55">
        <v>115.2</v>
      </c>
      <c r="BN30" s="55">
        <v>49.52</v>
      </c>
      <c r="BO30" s="55">
        <v>34.35</v>
      </c>
      <c r="BP30" s="55">
        <v>11.79</v>
      </c>
      <c r="BQ30" s="55">
        <v>3.68</v>
      </c>
      <c r="BR30" s="55">
        <v>5.32</v>
      </c>
      <c r="BS30" s="55">
        <v>0.42599999999999999</v>
      </c>
      <c r="BT30" s="55">
        <v>0.32</v>
      </c>
      <c r="BU30" s="55">
        <v>0.14899999999999999</v>
      </c>
      <c r="BV30" s="55">
        <v>0.17699999999999999</v>
      </c>
      <c r="BW30" s="55">
        <v>0.26100000000000001</v>
      </c>
      <c r="BX30" s="55">
        <v>7.5</v>
      </c>
      <c r="BY30" s="55">
        <v>25.1</v>
      </c>
      <c r="BZ30" s="55">
        <v>73.400000000000006</v>
      </c>
      <c r="CA30" s="55">
        <v>98.4</v>
      </c>
      <c r="CB30" s="55">
        <v>4.51</v>
      </c>
      <c r="CC30" s="55">
        <v>17.05</v>
      </c>
      <c r="CD30" s="55">
        <v>3.93</v>
      </c>
      <c r="CE30" s="55">
        <v>23.91</v>
      </c>
      <c r="CF30" s="55">
        <v>5.47</v>
      </c>
      <c r="CG30" s="55">
        <v>4.7</v>
      </c>
      <c r="CH30" s="55">
        <v>6.51</v>
      </c>
      <c r="CI30" s="55">
        <v>16.690000000000001</v>
      </c>
      <c r="CJ30" s="55">
        <v>25.6</v>
      </c>
      <c r="CK30" s="55">
        <v>11.63</v>
      </c>
      <c r="CL30" s="55">
        <v>1.77</v>
      </c>
      <c r="CM30" s="55">
        <v>0.99399999999999999</v>
      </c>
      <c r="CN30" s="55">
        <v>0.69899999999999995</v>
      </c>
      <c r="CO30" s="55">
        <v>0.54500000000000004</v>
      </c>
      <c r="CP30" s="55">
        <v>0.41199999999999998</v>
      </c>
      <c r="CQ30" s="55">
        <v>0.37</v>
      </c>
      <c r="CR30" s="55">
        <v>524.99</v>
      </c>
      <c r="CS30" s="55">
        <v>465.79</v>
      </c>
      <c r="CT30" s="55">
        <v>344.13</v>
      </c>
      <c r="CU30" s="55">
        <v>553.08000000000004</v>
      </c>
      <c r="CV30" s="55">
        <v>512.08000000000004</v>
      </c>
      <c r="CW30" s="55">
        <v>481.61</v>
      </c>
      <c r="CX30" s="55">
        <v>483.23</v>
      </c>
      <c r="CY30" s="55">
        <v>442.23</v>
      </c>
      <c r="CZ30" s="55">
        <v>411.76</v>
      </c>
      <c r="DA30" s="55">
        <v>0.82899999999999996</v>
      </c>
      <c r="DB30" s="55">
        <v>0.76100000000000001</v>
      </c>
      <c r="DC30" s="55">
        <v>0.48</v>
      </c>
      <c r="DD30" s="55">
        <v>0.20499999999999999</v>
      </c>
      <c r="DE30" s="55">
        <v>6.3E-2</v>
      </c>
      <c r="DF30" s="55">
        <v>6.5000000000000002E-2</v>
      </c>
      <c r="DG30" s="55">
        <v>7.8E-2</v>
      </c>
      <c r="DH30" s="55">
        <v>5.3999999999999999E-2</v>
      </c>
      <c r="DI30" s="55">
        <v>0.65800000000000003</v>
      </c>
      <c r="DJ30" s="55">
        <v>0.41</v>
      </c>
      <c r="DK30" s="55">
        <v>0.35799999999999998</v>
      </c>
      <c r="DL30" s="55">
        <v>0.28999999999999998</v>
      </c>
      <c r="DM30" s="55">
        <v>0.192</v>
      </c>
      <c r="DN30" s="55">
        <v>0.14499999999999999</v>
      </c>
      <c r="DO30" s="55">
        <v>9.7000000000000003E-2</v>
      </c>
      <c r="DP30" s="55">
        <v>7.8E-2</v>
      </c>
      <c r="DQ30" s="55">
        <v>0.4</v>
      </c>
      <c r="DR30" s="55">
        <v>0.28699999999999998</v>
      </c>
      <c r="DS30" s="55">
        <v>0.17399999999999999</v>
      </c>
      <c r="DT30" s="55">
        <v>0.16200000000000001</v>
      </c>
      <c r="DU30" s="55">
        <v>0.154</v>
      </c>
      <c r="DV30" s="55">
        <v>0.13200000000000001</v>
      </c>
      <c r="DW30" s="55">
        <v>0.10100000000000001</v>
      </c>
      <c r="DX30" s="55">
        <v>7.0000000000000007E-2</v>
      </c>
      <c r="DY30" s="55">
        <v>3.161</v>
      </c>
      <c r="DZ30" s="55">
        <v>1.9790000000000001</v>
      </c>
      <c r="EA30" s="55">
        <v>1.3320000000000001</v>
      </c>
      <c r="EB30" s="55">
        <v>0.98499999999999999</v>
      </c>
      <c r="EC30" s="55">
        <v>0.72699999999999998</v>
      </c>
      <c r="ED30" s="55">
        <v>0.52200000000000002</v>
      </c>
      <c r="EE30" s="55">
        <v>0.254</v>
      </c>
      <c r="EF30" s="55">
        <v>0.16300000000000001</v>
      </c>
      <c r="EG30" s="55">
        <v>8.6999999999999994E-2</v>
      </c>
      <c r="EH30" s="55">
        <v>1.603</v>
      </c>
      <c r="EI30" s="55">
        <v>0.91300000000000003</v>
      </c>
      <c r="EJ30" s="55">
        <v>0.46400000000000002</v>
      </c>
      <c r="EK30" s="55">
        <v>0.40400000000000003</v>
      </c>
      <c r="EL30" s="55">
        <v>0.28799999999999998</v>
      </c>
      <c r="EM30" s="55">
        <v>0.221</v>
      </c>
      <c r="EN30" s="55">
        <v>9.7000000000000003E-2</v>
      </c>
      <c r="EO30" s="55">
        <v>7.8E-2</v>
      </c>
      <c r="EP30" s="55">
        <v>3.3000000000000002E-2</v>
      </c>
      <c r="EQ30" s="55">
        <v>40.53</v>
      </c>
      <c r="ER30" s="55">
        <v>28.72</v>
      </c>
      <c r="ES30" s="55">
        <v>6.8</v>
      </c>
      <c r="ET30" s="55">
        <v>17.350000000000001</v>
      </c>
      <c r="EU30" s="55">
        <v>36.15</v>
      </c>
    </row>
    <row r="31" spans="1:151" x14ac:dyDescent="0.2">
      <c r="A31" s="3">
        <v>28</v>
      </c>
      <c r="B31" s="20">
        <v>285</v>
      </c>
      <c r="C31" s="21">
        <v>306.39999999999998</v>
      </c>
      <c r="D31" s="24">
        <v>225</v>
      </c>
      <c r="E31" s="24">
        <v>241.9</v>
      </c>
      <c r="F31" s="24">
        <v>229.2</v>
      </c>
      <c r="G31" s="24">
        <v>246.1</v>
      </c>
      <c r="H31" s="24">
        <v>270.8</v>
      </c>
      <c r="I31" s="24">
        <v>287.7</v>
      </c>
      <c r="J31" s="24">
        <v>309.10000000000002</v>
      </c>
      <c r="K31" s="24">
        <v>326</v>
      </c>
      <c r="L31" s="24">
        <v>222.3</v>
      </c>
      <c r="M31" s="21">
        <v>239</v>
      </c>
      <c r="N31" s="21">
        <v>279.58</v>
      </c>
      <c r="O31" s="21">
        <v>295.10000000000002</v>
      </c>
      <c r="P31" s="21">
        <v>270.10000000000002</v>
      </c>
      <c r="Q31" s="21">
        <v>285</v>
      </c>
      <c r="R31" s="21">
        <v>248.3</v>
      </c>
      <c r="S31" s="21">
        <v>261.5</v>
      </c>
      <c r="T31" s="21">
        <v>227.5</v>
      </c>
      <c r="U31" s="21">
        <v>239.1</v>
      </c>
      <c r="V31" s="21">
        <v>210.8</v>
      </c>
      <c r="W31" s="21">
        <v>221.2</v>
      </c>
      <c r="X31" s="21">
        <v>202.4</v>
      </c>
      <c r="Y31" s="21">
        <v>212.2</v>
      </c>
      <c r="Z31" s="21">
        <v>53.76</v>
      </c>
      <c r="AA31" s="34">
        <v>68.66</v>
      </c>
      <c r="AB31" s="35">
        <v>0.75</v>
      </c>
      <c r="AC31" s="52">
        <v>36.619999999999997</v>
      </c>
      <c r="AD31" s="52">
        <v>36.619999999999997</v>
      </c>
      <c r="AE31" s="24"/>
      <c r="AF31" s="53"/>
      <c r="AG31" s="52">
        <v>18.41</v>
      </c>
      <c r="AH31" s="54">
        <v>18.41</v>
      </c>
      <c r="AI31" s="52">
        <v>10</v>
      </c>
      <c r="AJ31" s="54">
        <v>10</v>
      </c>
      <c r="AK31" s="52">
        <v>0.23300000000000001</v>
      </c>
      <c r="AL31" s="54">
        <v>0.23300000000000001</v>
      </c>
      <c r="AM31" s="55">
        <v>161.63</v>
      </c>
      <c r="AN31" s="55">
        <v>423.85</v>
      </c>
      <c r="AO31" s="55">
        <v>226.08</v>
      </c>
      <c r="AP31" s="55">
        <v>341.09</v>
      </c>
      <c r="AQ31" s="55">
        <v>278.17</v>
      </c>
      <c r="AR31" s="55">
        <v>473.96</v>
      </c>
      <c r="AS31" s="55">
        <v>244.13</v>
      </c>
      <c r="AT31" s="55">
        <v>411.92</v>
      </c>
      <c r="AU31" s="55">
        <v>347.97</v>
      </c>
      <c r="AV31" s="55">
        <v>503.64</v>
      </c>
      <c r="AW31" s="55">
        <v>257.42</v>
      </c>
      <c r="AX31" s="55">
        <v>453.76</v>
      </c>
      <c r="AY31" s="55">
        <v>380.13</v>
      </c>
      <c r="AZ31" s="55">
        <v>308.11</v>
      </c>
      <c r="BA31" s="55">
        <v>440.73</v>
      </c>
      <c r="BB31" s="55">
        <v>381.46</v>
      </c>
      <c r="BC31" s="55">
        <v>261.56</v>
      </c>
      <c r="BD31" s="55">
        <v>4.41</v>
      </c>
      <c r="BE31" s="55">
        <v>465.07</v>
      </c>
      <c r="BF31" s="55">
        <v>453.73</v>
      </c>
      <c r="BG31" s="55">
        <v>381.23</v>
      </c>
      <c r="BH31" s="55">
        <v>371.88</v>
      </c>
      <c r="BI31" s="55">
        <v>216.21</v>
      </c>
      <c r="BJ31" s="55">
        <v>56.93</v>
      </c>
      <c r="BK31" s="55">
        <v>426.36</v>
      </c>
      <c r="BL31" s="55">
        <v>192.85</v>
      </c>
      <c r="BM31" s="55">
        <v>116.86</v>
      </c>
      <c r="BN31" s="55">
        <v>49.52</v>
      </c>
      <c r="BO31" s="55">
        <v>34.97</v>
      </c>
      <c r="BP31" s="55">
        <v>11.79</v>
      </c>
      <c r="BQ31" s="55">
        <v>3.74</v>
      </c>
      <c r="BR31" s="55">
        <v>5.43</v>
      </c>
      <c r="BS31" s="55">
        <v>0.44400000000000001</v>
      </c>
      <c r="BT31" s="55">
        <v>0.33300000000000002</v>
      </c>
      <c r="BU31" s="55">
        <v>0.154</v>
      </c>
      <c r="BV31" s="55">
        <v>0.183</v>
      </c>
      <c r="BW31" s="55">
        <v>0.27100000000000002</v>
      </c>
      <c r="BX31" s="55">
        <v>7.5</v>
      </c>
      <c r="BY31" s="55">
        <v>25.1</v>
      </c>
      <c r="BZ31" s="55">
        <v>73.400000000000006</v>
      </c>
      <c r="CA31" s="55">
        <v>98.4</v>
      </c>
      <c r="CB31" s="55">
        <v>4.51</v>
      </c>
      <c r="CC31" s="55">
        <v>17.05</v>
      </c>
      <c r="CD31" s="55">
        <v>4.07</v>
      </c>
      <c r="CE31" s="55">
        <v>23.91</v>
      </c>
      <c r="CF31" s="55">
        <v>5.67</v>
      </c>
      <c r="CG31" s="55">
        <v>4.7</v>
      </c>
      <c r="CH31" s="55">
        <v>6.51</v>
      </c>
      <c r="CI31" s="55">
        <v>16.690000000000001</v>
      </c>
      <c r="CJ31" s="55">
        <v>25.6</v>
      </c>
      <c r="CK31" s="55">
        <v>11.63</v>
      </c>
      <c r="CL31" s="55">
        <v>1.778</v>
      </c>
      <c r="CM31" s="55">
        <v>1.002</v>
      </c>
      <c r="CN31" s="55">
        <v>0.71299999999999997</v>
      </c>
      <c r="CO31" s="55">
        <v>0.56000000000000005</v>
      </c>
      <c r="CP31" s="55">
        <v>0.42399999999999999</v>
      </c>
      <c r="CQ31" s="55">
        <v>0.38400000000000001</v>
      </c>
      <c r="CR31" s="55">
        <v>529.85</v>
      </c>
      <c r="CS31" s="55">
        <v>470.26</v>
      </c>
      <c r="CT31" s="55">
        <v>347.25</v>
      </c>
      <c r="CU31" s="55">
        <v>558.74</v>
      </c>
      <c r="CV31" s="55">
        <v>517.41</v>
      </c>
      <c r="CW31" s="55">
        <v>486.98</v>
      </c>
      <c r="CX31" s="55">
        <v>489.3</v>
      </c>
      <c r="CY31" s="55">
        <v>447.97</v>
      </c>
      <c r="CZ31" s="55">
        <v>417.54</v>
      </c>
      <c r="DA31" s="55">
        <v>0.86199999999999999</v>
      </c>
      <c r="DB31" s="55">
        <v>0.79100000000000004</v>
      </c>
      <c r="DC31" s="55">
        <v>0.499</v>
      </c>
      <c r="DD31" s="55">
        <v>0.21199999999999999</v>
      </c>
      <c r="DE31" s="55">
        <v>6.5000000000000002E-2</v>
      </c>
      <c r="DF31" s="55">
        <v>6.8000000000000005E-2</v>
      </c>
      <c r="DG31" s="55">
        <v>8.2000000000000003E-2</v>
      </c>
      <c r="DH31" s="55">
        <v>5.6000000000000001E-2</v>
      </c>
      <c r="DI31" s="55">
        <v>0.68700000000000006</v>
      </c>
      <c r="DJ31" s="55">
        <v>0.42299999999999999</v>
      </c>
      <c r="DK31" s="55">
        <v>0.36799999999999999</v>
      </c>
      <c r="DL31" s="55">
        <v>0.29599999999999999</v>
      </c>
      <c r="DM31" s="55">
        <v>0.19500000000000001</v>
      </c>
      <c r="DN31" s="55">
        <v>0.14699999999999999</v>
      </c>
      <c r="DO31" s="55">
        <v>9.9000000000000005E-2</v>
      </c>
      <c r="DP31" s="55">
        <v>7.9000000000000001E-2</v>
      </c>
      <c r="DQ31" s="55">
        <v>0.41099999999999998</v>
      </c>
      <c r="DR31" s="55">
        <v>0.29499999999999998</v>
      </c>
      <c r="DS31" s="55">
        <v>0.17899999999999999</v>
      </c>
      <c r="DT31" s="55">
        <v>0.16600000000000001</v>
      </c>
      <c r="DU31" s="55">
        <v>0.158</v>
      </c>
      <c r="DV31" s="55">
        <v>0.13600000000000001</v>
      </c>
      <c r="DW31" s="55">
        <v>0.104</v>
      </c>
      <c r="DX31" s="55">
        <v>7.1999999999999995E-2</v>
      </c>
      <c r="DY31" s="55">
        <v>3.17</v>
      </c>
      <c r="DZ31" s="55">
        <v>1.984</v>
      </c>
      <c r="EA31" s="55">
        <v>1.351</v>
      </c>
      <c r="EB31" s="55">
        <v>1.006</v>
      </c>
      <c r="EC31" s="55">
        <v>0.74199999999999999</v>
      </c>
      <c r="ED31" s="55">
        <v>0.53900000000000003</v>
      </c>
      <c r="EE31" s="55">
        <v>0.26</v>
      </c>
      <c r="EF31" s="55">
        <v>0.16700000000000001</v>
      </c>
      <c r="EG31" s="55">
        <v>8.8999999999999996E-2</v>
      </c>
      <c r="EH31" s="55">
        <v>1.603</v>
      </c>
      <c r="EI31" s="55">
        <v>0.91300000000000003</v>
      </c>
      <c r="EJ31" s="55">
        <v>0.46800000000000003</v>
      </c>
      <c r="EK31" s="55">
        <v>0.40699999999999997</v>
      </c>
      <c r="EL31" s="55">
        <v>0.29099999999999998</v>
      </c>
      <c r="EM31" s="55">
        <v>0.22600000000000001</v>
      </c>
      <c r="EN31" s="55">
        <v>9.9000000000000005E-2</v>
      </c>
      <c r="EO31" s="55">
        <v>7.9000000000000001E-2</v>
      </c>
      <c r="EP31" s="55">
        <v>3.3000000000000002E-2</v>
      </c>
      <c r="EQ31" s="55">
        <v>41.19</v>
      </c>
      <c r="ER31" s="55">
        <v>29.19</v>
      </c>
      <c r="ES31" s="55">
        <v>6.8</v>
      </c>
      <c r="ET31" s="55">
        <v>17.350000000000001</v>
      </c>
      <c r="EU31" s="55">
        <v>36.15</v>
      </c>
    </row>
    <row r="32" spans="1:151" x14ac:dyDescent="0.2">
      <c r="A32" s="3">
        <v>29</v>
      </c>
      <c r="B32" s="20">
        <v>285</v>
      </c>
      <c r="C32" s="21">
        <v>306.39999999999998</v>
      </c>
      <c r="D32" s="24">
        <v>225</v>
      </c>
      <c r="E32" s="24">
        <v>241.9</v>
      </c>
      <c r="F32" s="24">
        <v>229.2</v>
      </c>
      <c r="G32" s="24">
        <v>246.1</v>
      </c>
      <c r="H32" s="24">
        <v>270.8</v>
      </c>
      <c r="I32" s="24">
        <v>287.7</v>
      </c>
      <c r="J32" s="24">
        <v>309.10000000000002</v>
      </c>
      <c r="K32" s="24">
        <v>326</v>
      </c>
      <c r="L32" s="24">
        <v>222.3</v>
      </c>
      <c r="M32" s="21">
        <v>239</v>
      </c>
      <c r="N32" s="21">
        <v>279.58</v>
      </c>
      <c r="O32" s="21">
        <v>295.10000000000002</v>
      </c>
      <c r="P32" s="21">
        <v>270.10000000000002</v>
      </c>
      <c r="Q32" s="21">
        <v>285</v>
      </c>
      <c r="R32" s="21">
        <v>248.3</v>
      </c>
      <c r="S32" s="21">
        <v>261.5</v>
      </c>
      <c r="T32" s="21">
        <v>227.5</v>
      </c>
      <c r="U32" s="21">
        <v>239.1</v>
      </c>
      <c r="V32" s="21">
        <v>210.8</v>
      </c>
      <c r="W32" s="21">
        <v>221.2</v>
      </c>
      <c r="X32" s="21">
        <v>202.4</v>
      </c>
      <c r="Y32" s="21">
        <v>212.2</v>
      </c>
      <c r="Z32" s="21">
        <v>54.91</v>
      </c>
      <c r="AA32" s="34">
        <v>69.89</v>
      </c>
      <c r="AB32" s="35">
        <v>0.75</v>
      </c>
      <c r="AC32" s="52">
        <v>37.54</v>
      </c>
      <c r="AD32" s="52">
        <v>37.54</v>
      </c>
      <c r="AE32" s="24"/>
      <c r="AF32" s="53"/>
      <c r="AG32" s="52">
        <v>18.7</v>
      </c>
      <c r="AH32" s="54">
        <v>18.7</v>
      </c>
      <c r="AI32" s="52">
        <v>10</v>
      </c>
      <c r="AJ32" s="54">
        <v>10</v>
      </c>
      <c r="AK32" s="52">
        <v>0.24299999999999999</v>
      </c>
      <c r="AL32" s="54">
        <v>0.24299999999999999</v>
      </c>
      <c r="AM32" s="55">
        <v>161.63</v>
      </c>
      <c r="AN32" s="55">
        <v>430.65</v>
      </c>
      <c r="AO32" s="55">
        <v>226.08</v>
      </c>
      <c r="AP32" s="55">
        <v>346.85</v>
      </c>
      <c r="AQ32" s="55">
        <v>283.39999999999998</v>
      </c>
      <c r="AR32" s="55">
        <v>481.89</v>
      </c>
      <c r="AS32" s="55">
        <v>244.13</v>
      </c>
      <c r="AT32" s="55">
        <v>418.93</v>
      </c>
      <c r="AU32" s="55">
        <v>354.52</v>
      </c>
      <c r="AV32" s="55">
        <v>512.17999999999995</v>
      </c>
      <c r="AW32" s="55">
        <v>257.42</v>
      </c>
      <c r="AX32" s="55">
        <v>461.28</v>
      </c>
      <c r="AY32" s="55">
        <v>387.06</v>
      </c>
      <c r="AZ32" s="55">
        <v>311.76</v>
      </c>
      <c r="BA32" s="55">
        <v>446.16</v>
      </c>
      <c r="BB32" s="55">
        <v>386.52</v>
      </c>
      <c r="BC32" s="55">
        <v>265.31</v>
      </c>
      <c r="BD32" s="55">
        <v>4.46</v>
      </c>
      <c r="BE32" s="55">
        <v>471.14</v>
      </c>
      <c r="BF32" s="55">
        <v>459.59</v>
      </c>
      <c r="BG32" s="55">
        <v>386.47</v>
      </c>
      <c r="BH32" s="55">
        <v>376.95</v>
      </c>
      <c r="BI32" s="55">
        <v>219.1</v>
      </c>
      <c r="BJ32" s="55">
        <v>57.8</v>
      </c>
      <c r="BK32" s="55">
        <v>431.27</v>
      </c>
      <c r="BL32" s="55">
        <v>192.85</v>
      </c>
      <c r="BM32" s="55">
        <v>118.44</v>
      </c>
      <c r="BN32" s="55">
        <v>49.52</v>
      </c>
      <c r="BO32" s="55">
        <v>35.58</v>
      </c>
      <c r="BP32" s="55">
        <v>11.79</v>
      </c>
      <c r="BQ32" s="55">
        <v>3.81</v>
      </c>
      <c r="BR32" s="55">
        <v>5.54</v>
      </c>
      <c r="BS32" s="55">
        <v>0.46300000000000002</v>
      </c>
      <c r="BT32" s="55">
        <v>0.34699999999999998</v>
      </c>
      <c r="BU32" s="55">
        <v>0.16</v>
      </c>
      <c r="BV32" s="55">
        <v>0.188</v>
      </c>
      <c r="BW32" s="55">
        <v>0.28199999999999997</v>
      </c>
      <c r="BX32" s="55">
        <v>7.5</v>
      </c>
      <c r="BY32" s="55">
        <v>25.1</v>
      </c>
      <c r="BZ32" s="55">
        <v>73.400000000000006</v>
      </c>
      <c r="CA32" s="55">
        <v>98.4</v>
      </c>
      <c r="CB32" s="55">
        <v>4.51</v>
      </c>
      <c r="CC32" s="55">
        <v>17.05</v>
      </c>
      <c r="CD32" s="55">
        <v>4.22</v>
      </c>
      <c r="CE32" s="55">
        <v>23.91</v>
      </c>
      <c r="CF32" s="55">
        <v>5.88</v>
      </c>
      <c r="CG32" s="55">
        <v>4.7</v>
      </c>
      <c r="CH32" s="55">
        <v>6.51</v>
      </c>
      <c r="CI32" s="55">
        <v>16.690000000000001</v>
      </c>
      <c r="CJ32" s="55">
        <v>25.6</v>
      </c>
      <c r="CK32" s="55">
        <v>11.63</v>
      </c>
      <c r="CL32" s="55">
        <v>1.7869999999999999</v>
      </c>
      <c r="CM32" s="55">
        <v>1.012</v>
      </c>
      <c r="CN32" s="55">
        <v>0.72799999999999998</v>
      </c>
      <c r="CO32" s="55">
        <v>0.57599999999999996</v>
      </c>
      <c r="CP32" s="55">
        <v>0.435</v>
      </c>
      <c r="CQ32" s="55">
        <v>0.39700000000000002</v>
      </c>
      <c r="CR32" s="55">
        <v>534.47</v>
      </c>
      <c r="CS32" s="55">
        <v>474.49</v>
      </c>
      <c r="CT32" s="55">
        <v>350.14</v>
      </c>
      <c r="CU32" s="55">
        <v>564.16</v>
      </c>
      <c r="CV32" s="55">
        <v>522.52</v>
      </c>
      <c r="CW32" s="55">
        <v>492.13</v>
      </c>
      <c r="CX32" s="55">
        <v>495.15</v>
      </c>
      <c r="CY32" s="55">
        <v>453.52</v>
      </c>
      <c r="CZ32" s="55">
        <v>423.12</v>
      </c>
      <c r="DA32" s="55">
        <v>0.89800000000000002</v>
      </c>
      <c r="DB32" s="55">
        <v>0.82399999999999995</v>
      </c>
      <c r="DC32" s="55">
        <v>0.51900000000000002</v>
      </c>
      <c r="DD32" s="55">
        <v>0.22</v>
      </c>
      <c r="DE32" s="55">
        <v>6.8000000000000005E-2</v>
      </c>
      <c r="DF32" s="55">
        <v>7.0999999999999994E-2</v>
      </c>
      <c r="DG32" s="55">
        <v>8.5000000000000006E-2</v>
      </c>
      <c r="DH32" s="55">
        <v>5.8000000000000003E-2</v>
      </c>
      <c r="DI32" s="55">
        <v>0.71699999999999997</v>
      </c>
      <c r="DJ32" s="55">
        <v>0.435</v>
      </c>
      <c r="DK32" s="55">
        <v>0.377</v>
      </c>
      <c r="DL32" s="55">
        <v>0.30099999999999999</v>
      </c>
      <c r="DM32" s="55">
        <v>0.19900000000000001</v>
      </c>
      <c r="DN32" s="55">
        <v>0.15</v>
      </c>
      <c r="DO32" s="55">
        <v>0.1</v>
      </c>
      <c r="DP32" s="55">
        <v>0.08</v>
      </c>
      <c r="DQ32" s="55">
        <v>0.42199999999999999</v>
      </c>
      <c r="DR32" s="55">
        <v>0.30299999999999999</v>
      </c>
      <c r="DS32" s="55">
        <v>0.183</v>
      </c>
      <c r="DT32" s="55">
        <v>0.17100000000000001</v>
      </c>
      <c r="DU32" s="55">
        <v>0.16200000000000001</v>
      </c>
      <c r="DV32" s="55">
        <v>0.13900000000000001</v>
      </c>
      <c r="DW32" s="55">
        <v>0.106</v>
      </c>
      <c r="DX32" s="55">
        <v>7.2999999999999995E-2</v>
      </c>
      <c r="DY32" s="55">
        <v>3.18</v>
      </c>
      <c r="DZ32" s="55">
        <v>1.99</v>
      </c>
      <c r="EA32" s="55">
        <v>1.371</v>
      </c>
      <c r="EB32" s="55">
        <v>1.0269999999999999</v>
      </c>
      <c r="EC32" s="55">
        <v>0.75700000000000001</v>
      </c>
      <c r="ED32" s="55">
        <v>0.55600000000000005</v>
      </c>
      <c r="EE32" s="55">
        <v>0.26600000000000001</v>
      </c>
      <c r="EF32" s="55">
        <v>0.17</v>
      </c>
      <c r="EG32" s="55">
        <v>0.09</v>
      </c>
      <c r="EH32" s="55">
        <v>1.603</v>
      </c>
      <c r="EI32" s="55">
        <v>0.91300000000000003</v>
      </c>
      <c r="EJ32" s="55">
        <v>0.47299999999999998</v>
      </c>
      <c r="EK32" s="55">
        <v>0.41</v>
      </c>
      <c r="EL32" s="55">
        <v>0.29399999999999998</v>
      </c>
      <c r="EM32" s="55">
        <v>0.23100000000000001</v>
      </c>
      <c r="EN32" s="55">
        <v>0.1</v>
      </c>
      <c r="EO32" s="55">
        <v>8.1000000000000003E-2</v>
      </c>
      <c r="EP32" s="55">
        <v>3.4000000000000002E-2</v>
      </c>
      <c r="EQ32" s="55">
        <v>41.88</v>
      </c>
      <c r="ER32" s="55">
        <v>29.67</v>
      </c>
      <c r="ES32" s="55">
        <v>6.8</v>
      </c>
      <c r="ET32" s="55">
        <v>17.350000000000001</v>
      </c>
      <c r="EU32" s="55">
        <v>36.15</v>
      </c>
    </row>
    <row r="33" spans="1:151" x14ac:dyDescent="0.2">
      <c r="A33" s="3">
        <v>30</v>
      </c>
      <c r="B33" s="20">
        <v>285</v>
      </c>
      <c r="C33" s="21">
        <v>306.39999999999998</v>
      </c>
      <c r="D33" s="24">
        <v>225</v>
      </c>
      <c r="E33" s="24">
        <v>241.9</v>
      </c>
      <c r="F33" s="24">
        <v>229.2</v>
      </c>
      <c r="G33" s="24">
        <v>246.1</v>
      </c>
      <c r="H33" s="24">
        <v>270.8</v>
      </c>
      <c r="I33" s="24">
        <v>287.7</v>
      </c>
      <c r="J33" s="24">
        <v>309.10000000000002</v>
      </c>
      <c r="K33" s="24">
        <v>326</v>
      </c>
      <c r="L33" s="24">
        <v>222.3</v>
      </c>
      <c r="M33" s="21">
        <v>239</v>
      </c>
      <c r="N33" s="21">
        <v>279.58</v>
      </c>
      <c r="O33" s="21">
        <v>295.10000000000002</v>
      </c>
      <c r="P33" s="21">
        <v>270.10000000000002</v>
      </c>
      <c r="Q33" s="21">
        <v>285</v>
      </c>
      <c r="R33" s="21">
        <v>248.3</v>
      </c>
      <c r="S33" s="21">
        <v>261.5</v>
      </c>
      <c r="T33" s="21">
        <v>227.5</v>
      </c>
      <c r="U33" s="21">
        <v>239.1</v>
      </c>
      <c r="V33" s="21">
        <v>210.8</v>
      </c>
      <c r="W33" s="21">
        <v>221.2</v>
      </c>
      <c r="X33" s="21">
        <v>202.4</v>
      </c>
      <c r="Y33" s="21">
        <v>212.2</v>
      </c>
      <c r="Z33" s="21">
        <v>56.11</v>
      </c>
      <c r="AA33" s="34">
        <v>71.069999999999993</v>
      </c>
      <c r="AB33" s="35">
        <v>0.75</v>
      </c>
      <c r="AC33" s="52">
        <v>38.479999999999997</v>
      </c>
      <c r="AD33" s="52">
        <v>38.479999999999997</v>
      </c>
      <c r="AE33" s="24"/>
      <c r="AF33" s="53"/>
      <c r="AG33" s="52">
        <v>19</v>
      </c>
      <c r="AH33" s="54">
        <v>19</v>
      </c>
      <c r="AI33" s="52">
        <v>10</v>
      </c>
      <c r="AJ33" s="54">
        <v>10</v>
      </c>
      <c r="AK33" s="52">
        <v>0.254</v>
      </c>
      <c r="AL33" s="54">
        <v>0.254</v>
      </c>
      <c r="AM33" s="55">
        <v>161.63</v>
      </c>
      <c r="AN33" s="55">
        <v>437.62</v>
      </c>
      <c r="AO33" s="55">
        <v>226.08</v>
      </c>
      <c r="AP33" s="55">
        <v>352.74</v>
      </c>
      <c r="AQ33" s="55">
        <v>288.77</v>
      </c>
      <c r="AR33" s="55">
        <v>490.02</v>
      </c>
      <c r="AS33" s="55">
        <v>244.13</v>
      </c>
      <c r="AT33" s="55">
        <v>426.17</v>
      </c>
      <c r="AU33" s="55">
        <v>361.29</v>
      </c>
      <c r="AV33" s="55">
        <v>520.91</v>
      </c>
      <c r="AW33" s="55">
        <v>257.42</v>
      </c>
      <c r="AX33" s="55">
        <v>469.08</v>
      </c>
      <c r="AY33" s="55">
        <v>394.24</v>
      </c>
      <c r="AZ33" s="55">
        <v>315.44</v>
      </c>
      <c r="BA33" s="55">
        <v>451.51</v>
      </c>
      <c r="BB33" s="55">
        <v>391.54</v>
      </c>
      <c r="BC33" s="55">
        <v>268.97000000000003</v>
      </c>
      <c r="BD33" s="55">
        <v>4.5199999999999996</v>
      </c>
      <c r="BE33" s="55">
        <v>477.12</v>
      </c>
      <c r="BF33" s="55">
        <v>465.37</v>
      </c>
      <c r="BG33" s="55">
        <v>391.7</v>
      </c>
      <c r="BH33" s="55">
        <v>382</v>
      </c>
      <c r="BI33" s="55">
        <v>221.93</v>
      </c>
      <c r="BJ33" s="55">
        <v>58.63</v>
      </c>
      <c r="BK33" s="55">
        <v>436</v>
      </c>
      <c r="BL33" s="55">
        <v>192.85</v>
      </c>
      <c r="BM33" s="55">
        <v>119.96</v>
      </c>
      <c r="BN33" s="55">
        <v>49.52</v>
      </c>
      <c r="BO33" s="55">
        <v>36.19</v>
      </c>
      <c r="BP33" s="55">
        <v>11.79</v>
      </c>
      <c r="BQ33" s="55">
        <v>3.87</v>
      </c>
      <c r="BR33" s="55">
        <v>5.66</v>
      </c>
      <c r="BS33" s="55">
        <v>0.48299999999999998</v>
      </c>
      <c r="BT33" s="55">
        <v>0.36099999999999999</v>
      </c>
      <c r="BU33" s="55">
        <v>0.16600000000000001</v>
      </c>
      <c r="BV33" s="55">
        <v>0.19400000000000001</v>
      </c>
      <c r="BW33" s="55">
        <v>0.29299999999999998</v>
      </c>
      <c r="BX33" s="55">
        <v>7.5</v>
      </c>
      <c r="BY33" s="55">
        <v>25.1</v>
      </c>
      <c r="BZ33" s="55">
        <v>73.400000000000006</v>
      </c>
      <c r="CA33" s="55">
        <v>98.4</v>
      </c>
      <c r="CB33" s="55">
        <v>4.51</v>
      </c>
      <c r="CC33" s="55">
        <v>17.05</v>
      </c>
      <c r="CD33" s="55">
        <v>4.38</v>
      </c>
      <c r="CE33" s="55">
        <v>23.91</v>
      </c>
      <c r="CF33" s="55">
        <v>6.1</v>
      </c>
      <c r="CG33" s="55">
        <v>4.7</v>
      </c>
      <c r="CH33" s="55">
        <v>6.51</v>
      </c>
      <c r="CI33" s="55">
        <v>16.690000000000001</v>
      </c>
      <c r="CJ33" s="55">
        <v>25.6</v>
      </c>
      <c r="CK33" s="55">
        <v>11.63</v>
      </c>
      <c r="CL33" s="55">
        <v>1.798</v>
      </c>
      <c r="CM33" s="55">
        <v>1.022</v>
      </c>
      <c r="CN33" s="55">
        <v>0.74299999999999999</v>
      </c>
      <c r="CO33" s="55">
        <v>0.59199999999999997</v>
      </c>
      <c r="CP33" s="55">
        <v>0.44700000000000001</v>
      </c>
      <c r="CQ33" s="55">
        <v>0.41099999999999998</v>
      </c>
      <c r="CR33" s="55">
        <v>539.01</v>
      </c>
      <c r="CS33" s="55">
        <v>478.68</v>
      </c>
      <c r="CT33" s="55">
        <v>352.92</v>
      </c>
      <c r="CU33" s="55">
        <v>569.34</v>
      </c>
      <c r="CV33" s="55">
        <v>527.46</v>
      </c>
      <c r="CW33" s="55">
        <v>497.1</v>
      </c>
      <c r="CX33" s="55">
        <v>500.79</v>
      </c>
      <c r="CY33" s="55">
        <v>458.91</v>
      </c>
      <c r="CZ33" s="55">
        <v>428.55</v>
      </c>
      <c r="DA33" s="55">
        <v>0.93500000000000005</v>
      </c>
      <c r="DB33" s="55">
        <v>0.85899999999999999</v>
      </c>
      <c r="DC33" s="55">
        <v>0.54</v>
      </c>
      <c r="DD33" s="55">
        <v>0.22900000000000001</v>
      </c>
      <c r="DE33" s="55">
        <v>7.0000000000000007E-2</v>
      </c>
      <c r="DF33" s="55">
        <v>7.3999999999999996E-2</v>
      </c>
      <c r="DG33" s="55">
        <v>8.8999999999999996E-2</v>
      </c>
      <c r="DH33" s="55">
        <v>6.0999999999999999E-2</v>
      </c>
      <c r="DI33" s="55">
        <v>0.749</v>
      </c>
      <c r="DJ33" s="55">
        <v>0.44800000000000001</v>
      </c>
      <c r="DK33" s="55">
        <v>0.38600000000000001</v>
      </c>
      <c r="DL33" s="55">
        <v>0.30599999999999999</v>
      </c>
      <c r="DM33" s="55">
        <v>0.20200000000000001</v>
      </c>
      <c r="DN33" s="55">
        <v>0.152</v>
      </c>
      <c r="DO33" s="55">
        <v>0.10199999999999999</v>
      </c>
      <c r="DP33" s="55">
        <v>8.2000000000000003E-2</v>
      </c>
      <c r="DQ33" s="55">
        <v>0.434</v>
      </c>
      <c r="DR33" s="55">
        <v>0.311</v>
      </c>
      <c r="DS33" s="55">
        <v>0.188</v>
      </c>
      <c r="DT33" s="55">
        <v>0.17499999999999999</v>
      </c>
      <c r="DU33" s="55">
        <v>0.16600000000000001</v>
      </c>
      <c r="DV33" s="55">
        <v>0.14299999999999999</v>
      </c>
      <c r="DW33" s="55">
        <v>0.109</v>
      </c>
      <c r="DX33" s="55">
        <v>7.4999999999999997E-2</v>
      </c>
      <c r="DY33" s="55">
        <v>3.1930000000000001</v>
      </c>
      <c r="DZ33" s="55">
        <v>1.998</v>
      </c>
      <c r="EA33" s="55">
        <v>1.391</v>
      </c>
      <c r="EB33" s="55">
        <v>1.05</v>
      </c>
      <c r="EC33" s="55">
        <v>0.77300000000000002</v>
      </c>
      <c r="ED33" s="55">
        <v>0.57299999999999995</v>
      </c>
      <c r="EE33" s="55">
        <v>0.27100000000000002</v>
      </c>
      <c r="EF33" s="55">
        <v>0.17399999999999999</v>
      </c>
      <c r="EG33" s="55">
        <v>9.1999999999999998E-2</v>
      </c>
      <c r="EH33" s="55">
        <v>1.603</v>
      </c>
      <c r="EI33" s="55">
        <v>0.91300000000000003</v>
      </c>
      <c r="EJ33" s="55">
        <v>0.47699999999999998</v>
      </c>
      <c r="EK33" s="55">
        <v>0.41399999999999998</v>
      </c>
      <c r="EL33" s="55">
        <v>0.29699999999999999</v>
      </c>
      <c r="EM33" s="55">
        <v>0.23599999999999999</v>
      </c>
      <c r="EN33" s="55">
        <v>0.10199999999999999</v>
      </c>
      <c r="EO33" s="55">
        <v>8.2000000000000003E-2</v>
      </c>
      <c r="EP33" s="55">
        <v>3.4000000000000002E-2</v>
      </c>
      <c r="EQ33" s="55">
        <v>42.6</v>
      </c>
      <c r="ER33" s="55">
        <v>30.17</v>
      </c>
      <c r="ES33" s="55">
        <v>6.8</v>
      </c>
      <c r="ET33" s="55">
        <v>17.350000000000001</v>
      </c>
      <c r="EU33" s="55">
        <v>36.15</v>
      </c>
    </row>
    <row r="34" spans="1:151" x14ac:dyDescent="0.2">
      <c r="A34" s="3">
        <v>31</v>
      </c>
      <c r="B34" s="20">
        <v>285</v>
      </c>
      <c r="C34" s="21">
        <v>306.39999999999998</v>
      </c>
      <c r="D34" s="24">
        <v>225</v>
      </c>
      <c r="E34" s="24">
        <v>241.9</v>
      </c>
      <c r="F34" s="43">
        <v>229.8</v>
      </c>
      <c r="G34" s="43">
        <v>246.7</v>
      </c>
      <c r="H34" s="43">
        <v>271.39999999999998</v>
      </c>
      <c r="I34" s="43">
        <v>288.3</v>
      </c>
      <c r="J34" s="43">
        <v>309.7</v>
      </c>
      <c r="K34" s="43">
        <v>326.60000000000002</v>
      </c>
      <c r="L34" s="24">
        <v>222.3</v>
      </c>
      <c r="M34" s="21">
        <v>239</v>
      </c>
      <c r="N34" s="21">
        <v>280</v>
      </c>
      <c r="O34" s="21">
        <v>295.60000000000002</v>
      </c>
      <c r="P34" s="21">
        <v>270.60000000000002</v>
      </c>
      <c r="Q34" s="21">
        <v>285.5</v>
      </c>
      <c r="R34" s="21">
        <v>248.8</v>
      </c>
      <c r="S34" s="21">
        <v>262</v>
      </c>
      <c r="T34" s="21">
        <v>228</v>
      </c>
      <c r="U34" s="21">
        <v>239.6</v>
      </c>
      <c r="V34" s="21">
        <v>211.3</v>
      </c>
      <c r="W34" s="21">
        <v>221.7</v>
      </c>
      <c r="X34" s="21">
        <v>202.9</v>
      </c>
      <c r="Y34" s="21">
        <v>212.7</v>
      </c>
      <c r="Z34" s="21">
        <v>57.38</v>
      </c>
      <c r="AA34" s="34">
        <v>72.2</v>
      </c>
      <c r="AB34" s="35">
        <v>0.75</v>
      </c>
      <c r="AC34" s="52">
        <v>39.47</v>
      </c>
      <c r="AD34" s="52">
        <v>39.47</v>
      </c>
      <c r="AE34" s="24"/>
      <c r="AF34" s="53"/>
      <c r="AG34" s="52">
        <v>19.309999999999999</v>
      </c>
      <c r="AH34" s="54">
        <v>19.309999999999999</v>
      </c>
      <c r="AI34" s="52">
        <v>10</v>
      </c>
      <c r="AJ34" s="54">
        <v>10</v>
      </c>
      <c r="AK34" s="52">
        <v>0.26500000000000001</v>
      </c>
      <c r="AL34" s="54">
        <v>0.26500000000000001</v>
      </c>
      <c r="AM34" s="55">
        <v>170.09</v>
      </c>
      <c r="AN34" s="55">
        <v>444.79</v>
      </c>
      <c r="AO34" s="55">
        <v>238.45</v>
      </c>
      <c r="AP34" s="55">
        <v>358.79</v>
      </c>
      <c r="AQ34" s="55">
        <v>294.29000000000002</v>
      </c>
      <c r="AR34" s="55">
        <v>498.35</v>
      </c>
      <c r="AS34" s="55">
        <v>260.7</v>
      </c>
      <c r="AT34" s="55">
        <v>433.65</v>
      </c>
      <c r="AU34" s="55">
        <v>368.29</v>
      </c>
      <c r="AV34" s="55">
        <v>529.85</v>
      </c>
      <c r="AW34" s="55">
        <v>275.95</v>
      </c>
      <c r="AX34" s="55">
        <v>477.18</v>
      </c>
      <c r="AY34" s="55">
        <v>401.71</v>
      </c>
      <c r="AZ34" s="55">
        <v>319.16000000000003</v>
      </c>
      <c r="BA34" s="55">
        <v>456.82</v>
      </c>
      <c r="BB34" s="55">
        <v>396.55</v>
      </c>
      <c r="BC34" s="55">
        <v>272.56</v>
      </c>
      <c r="BD34" s="55">
        <v>4.57</v>
      </c>
      <c r="BE34" s="55">
        <v>483.03</v>
      </c>
      <c r="BF34" s="55">
        <v>471.11</v>
      </c>
      <c r="BG34" s="55">
        <v>396.93</v>
      </c>
      <c r="BH34" s="55">
        <v>387.08</v>
      </c>
      <c r="BI34" s="55">
        <v>224.71</v>
      </c>
      <c r="BJ34" s="55">
        <v>59.43</v>
      </c>
      <c r="BK34" s="55">
        <v>440.55</v>
      </c>
      <c r="BL34" s="55">
        <v>233.75</v>
      </c>
      <c r="BM34" s="55">
        <v>121.44</v>
      </c>
      <c r="BN34" s="55">
        <v>61.52</v>
      </c>
      <c r="BO34" s="55">
        <v>36.79</v>
      </c>
      <c r="BP34" s="55">
        <v>14.19</v>
      </c>
      <c r="BQ34" s="55">
        <v>3.93</v>
      </c>
      <c r="BR34" s="55">
        <v>5.77</v>
      </c>
      <c r="BS34" s="55">
        <v>0.503</v>
      </c>
      <c r="BT34" s="55">
        <v>0.377</v>
      </c>
      <c r="BU34" s="55">
        <v>0.17299999999999999</v>
      </c>
      <c r="BV34" s="55">
        <v>0.2</v>
      </c>
      <c r="BW34" s="55">
        <v>0.30499999999999999</v>
      </c>
      <c r="BX34" s="55">
        <v>7.5</v>
      </c>
      <c r="BY34" s="55">
        <v>25.1</v>
      </c>
      <c r="BZ34" s="55">
        <v>73.400000000000006</v>
      </c>
      <c r="CA34" s="55">
        <v>98.4</v>
      </c>
      <c r="CB34" s="55">
        <v>4.51</v>
      </c>
      <c r="CC34" s="55">
        <v>17.05</v>
      </c>
      <c r="CD34" s="55">
        <v>4.54</v>
      </c>
      <c r="CE34" s="55">
        <v>23.91</v>
      </c>
      <c r="CF34" s="55">
        <v>6.33</v>
      </c>
      <c r="CG34" s="55">
        <v>4.7</v>
      </c>
      <c r="CH34" s="55">
        <v>6.51</v>
      </c>
      <c r="CI34" s="55">
        <v>16.690000000000001</v>
      </c>
      <c r="CJ34" s="55">
        <v>32.28</v>
      </c>
      <c r="CK34" s="55">
        <v>11.63</v>
      </c>
      <c r="CL34" s="55">
        <v>1.8109999999999999</v>
      </c>
      <c r="CM34" s="55">
        <v>1.034</v>
      </c>
      <c r="CN34" s="55">
        <v>0.75900000000000001</v>
      </c>
      <c r="CO34" s="55">
        <v>0.60799999999999998</v>
      </c>
      <c r="CP34" s="55">
        <v>0.45900000000000002</v>
      </c>
      <c r="CQ34" s="55">
        <v>0.42399999999999999</v>
      </c>
      <c r="CR34" s="55">
        <v>543.47</v>
      </c>
      <c r="CS34" s="55">
        <v>482.82</v>
      </c>
      <c r="CT34" s="55">
        <v>355.61</v>
      </c>
      <c r="CU34" s="55">
        <v>574.33000000000004</v>
      </c>
      <c r="CV34" s="55">
        <v>532.25</v>
      </c>
      <c r="CW34" s="55">
        <v>501.93</v>
      </c>
      <c r="CX34" s="55">
        <v>506.27</v>
      </c>
      <c r="CY34" s="55">
        <v>464.19</v>
      </c>
      <c r="CZ34" s="55">
        <v>433.87</v>
      </c>
      <c r="DA34" s="55">
        <v>0.97499999999999998</v>
      </c>
      <c r="DB34" s="55">
        <v>0.89500000000000002</v>
      </c>
      <c r="DC34" s="55">
        <v>0.56299999999999994</v>
      </c>
      <c r="DD34" s="55">
        <v>0.23799999999999999</v>
      </c>
      <c r="DE34" s="55">
        <v>7.2999999999999995E-2</v>
      </c>
      <c r="DF34" s="55">
        <v>7.6999999999999999E-2</v>
      </c>
      <c r="DG34" s="55">
        <v>9.2999999999999999E-2</v>
      </c>
      <c r="DH34" s="55">
        <v>6.3E-2</v>
      </c>
      <c r="DI34" s="55">
        <v>0.78200000000000003</v>
      </c>
      <c r="DJ34" s="55">
        <v>0.46</v>
      </c>
      <c r="DK34" s="55">
        <v>0.39600000000000002</v>
      </c>
      <c r="DL34" s="55">
        <v>0.312</v>
      </c>
      <c r="DM34" s="55">
        <v>0.20599999999999999</v>
      </c>
      <c r="DN34" s="55">
        <v>0.155</v>
      </c>
      <c r="DO34" s="55">
        <v>0.10299999999999999</v>
      </c>
      <c r="DP34" s="55">
        <v>8.3000000000000004E-2</v>
      </c>
      <c r="DQ34" s="55">
        <v>0.44600000000000001</v>
      </c>
      <c r="DR34" s="55">
        <v>0.32</v>
      </c>
      <c r="DS34" s="55">
        <v>0.193</v>
      </c>
      <c r="DT34" s="55">
        <v>0.18</v>
      </c>
      <c r="DU34" s="55">
        <v>0.17100000000000001</v>
      </c>
      <c r="DV34" s="55">
        <v>0.14699999999999999</v>
      </c>
      <c r="DW34" s="55">
        <v>0.112</v>
      </c>
      <c r="DX34" s="55">
        <v>7.6999999999999999E-2</v>
      </c>
      <c r="DY34" s="55">
        <v>3.2080000000000002</v>
      </c>
      <c r="DZ34" s="55">
        <v>2.0070000000000001</v>
      </c>
      <c r="EA34" s="55">
        <v>1.413</v>
      </c>
      <c r="EB34" s="55">
        <v>1.073</v>
      </c>
      <c r="EC34" s="55">
        <v>0.79</v>
      </c>
      <c r="ED34" s="55">
        <v>0.59099999999999997</v>
      </c>
      <c r="EE34" s="55">
        <v>0.27700000000000002</v>
      </c>
      <c r="EF34" s="55">
        <v>0.17699999999999999</v>
      </c>
      <c r="EG34" s="55">
        <v>9.4E-2</v>
      </c>
      <c r="EH34" s="55">
        <v>1.603</v>
      </c>
      <c r="EI34" s="55">
        <v>0.91300000000000003</v>
      </c>
      <c r="EJ34" s="55">
        <v>0.48199999999999998</v>
      </c>
      <c r="EK34" s="55">
        <v>0.41799999999999998</v>
      </c>
      <c r="EL34" s="55">
        <v>0.3</v>
      </c>
      <c r="EM34" s="55">
        <v>0.24</v>
      </c>
      <c r="EN34" s="55">
        <v>0.10299999999999999</v>
      </c>
      <c r="EO34" s="55">
        <v>8.4000000000000005E-2</v>
      </c>
      <c r="EP34" s="55">
        <v>3.5000000000000003E-2</v>
      </c>
      <c r="EQ34" s="55">
        <v>43.34</v>
      </c>
      <c r="ER34" s="55">
        <v>30.7</v>
      </c>
      <c r="ES34" s="55">
        <v>7.7</v>
      </c>
      <c r="ET34" s="55">
        <v>20.46</v>
      </c>
      <c r="EU34" s="55">
        <v>42.53</v>
      </c>
    </row>
    <row r="35" spans="1:151" x14ac:dyDescent="0.2">
      <c r="A35" s="3">
        <v>32</v>
      </c>
      <c r="B35" s="20">
        <v>285</v>
      </c>
      <c r="C35" s="21">
        <v>306.39999999999998</v>
      </c>
      <c r="D35" s="24">
        <v>225</v>
      </c>
      <c r="E35" s="24">
        <v>241.9</v>
      </c>
      <c r="F35" s="24">
        <v>229.8</v>
      </c>
      <c r="G35" s="24">
        <v>246.7</v>
      </c>
      <c r="H35" s="24">
        <v>271.39999999999998</v>
      </c>
      <c r="I35" s="24">
        <v>288.3</v>
      </c>
      <c r="J35" s="24">
        <v>309.7</v>
      </c>
      <c r="K35" s="24">
        <v>326.60000000000002</v>
      </c>
      <c r="L35" s="24">
        <v>222.3</v>
      </c>
      <c r="M35" s="21">
        <v>239</v>
      </c>
      <c r="N35" s="21">
        <v>280</v>
      </c>
      <c r="O35" s="21">
        <v>295.60000000000002</v>
      </c>
      <c r="P35" s="21">
        <v>270.60000000000002</v>
      </c>
      <c r="Q35" s="21">
        <v>285.5</v>
      </c>
      <c r="R35" s="21">
        <v>248.8</v>
      </c>
      <c r="S35" s="21">
        <v>262</v>
      </c>
      <c r="T35" s="21">
        <v>228</v>
      </c>
      <c r="U35" s="21">
        <v>239.6</v>
      </c>
      <c r="V35" s="21">
        <v>211.3</v>
      </c>
      <c r="W35" s="21">
        <v>221.7</v>
      </c>
      <c r="X35" s="21">
        <v>202.9</v>
      </c>
      <c r="Y35" s="21">
        <v>212.7</v>
      </c>
      <c r="Z35" s="21">
        <v>58.7</v>
      </c>
      <c r="AA35" s="34">
        <v>73.290000000000006</v>
      </c>
      <c r="AB35" s="35">
        <v>0.75</v>
      </c>
      <c r="AC35" s="52">
        <v>40.49</v>
      </c>
      <c r="AD35" s="52">
        <v>40.49</v>
      </c>
      <c r="AE35" s="24"/>
      <c r="AF35" s="53"/>
      <c r="AG35" s="52">
        <v>19.64</v>
      </c>
      <c r="AH35" s="54">
        <v>19.64</v>
      </c>
      <c r="AI35" s="52">
        <v>10</v>
      </c>
      <c r="AJ35" s="54">
        <v>10</v>
      </c>
      <c r="AK35" s="52">
        <v>0.27600000000000002</v>
      </c>
      <c r="AL35" s="54">
        <v>0.27600000000000002</v>
      </c>
      <c r="AM35" s="55">
        <v>170.09</v>
      </c>
      <c r="AN35" s="55">
        <v>452.15</v>
      </c>
      <c r="AO35" s="55">
        <v>238.45</v>
      </c>
      <c r="AP35" s="55">
        <v>365.01</v>
      </c>
      <c r="AQ35" s="55">
        <v>299.95999999999998</v>
      </c>
      <c r="AR35" s="55">
        <v>506.91</v>
      </c>
      <c r="AS35" s="55">
        <v>260.7</v>
      </c>
      <c r="AT35" s="55">
        <v>441.39</v>
      </c>
      <c r="AU35" s="55">
        <v>375.55</v>
      </c>
      <c r="AV35" s="55">
        <v>539.04</v>
      </c>
      <c r="AW35" s="55">
        <v>275.95</v>
      </c>
      <c r="AX35" s="55">
        <v>485.6</v>
      </c>
      <c r="AY35" s="55">
        <v>409.48</v>
      </c>
      <c r="AZ35" s="55">
        <v>322.94</v>
      </c>
      <c r="BA35" s="55">
        <v>462.1</v>
      </c>
      <c r="BB35" s="55">
        <v>401.57</v>
      </c>
      <c r="BC35" s="55">
        <v>276.08999999999997</v>
      </c>
      <c r="BD35" s="55">
        <v>4.63</v>
      </c>
      <c r="BE35" s="55">
        <v>488.91</v>
      </c>
      <c r="BF35" s="55">
        <v>476.85</v>
      </c>
      <c r="BG35" s="55">
        <v>402.21</v>
      </c>
      <c r="BH35" s="55">
        <v>392.21</v>
      </c>
      <c r="BI35" s="55">
        <v>227.46</v>
      </c>
      <c r="BJ35" s="55">
        <v>60.21</v>
      </c>
      <c r="BK35" s="55">
        <v>444.92</v>
      </c>
      <c r="BL35" s="55">
        <v>233.75</v>
      </c>
      <c r="BM35" s="55">
        <v>122.87</v>
      </c>
      <c r="BN35" s="55">
        <v>61.52</v>
      </c>
      <c r="BO35" s="55">
        <v>37.4</v>
      </c>
      <c r="BP35" s="55">
        <v>14.19</v>
      </c>
      <c r="BQ35" s="55">
        <v>3.99</v>
      </c>
      <c r="BR35" s="55">
        <v>5.88</v>
      </c>
      <c r="BS35" s="55">
        <v>0.52400000000000002</v>
      </c>
      <c r="BT35" s="55">
        <v>0.39200000000000002</v>
      </c>
      <c r="BU35" s="55">
        <v>0.18</v>
      </c>
      <c r="BV35" s="55">
        <v>0.20499999999999999</v>
      </c>
      <c r="BW35" s="55">
        <v>0.317</v>
      </c>
      <c r="BX35" s="55">
        <v>7.5</v>
      </c>
      <c r="BY35" s="55">
        <v>25.1</v>
      </c>
      <c r="BZ35" s="55">
        <v>73.400000000000006</v>
      </c>
      <c r="CA35" s="55">
        <v>98.4</v>
      </c>
      <c r="CB35" s="55">
        <v>4.51</v>
      </c>
      <c r="CC35" s="55">
        <v>17.05</v>
      </c>
      <c r="CD35" s="55">
        <v>4.71</v>
      </c>
      <c r="CE35" s="55">
        <v>23.91</v>
      </c>
      <c r="CF35" s="55">
        <v>6.56</v>
      </c>
      <c r="CG35" s="55">
        <v>4.7</v>
      </c>
      <c r="CH35" s="55">
        <v>6.51</v>
      </c>
      <c r="CI35" s="55">
        <v>16.690000000000001</v>
      </c>
      <c r="CJ35" s="55">
        <v>32.28</v>
      </c>
      <c r="CK35" s="55">
        <v>11.63</v>
      </c>
      <c r="CL35" s="55">
        <v>1.8260000000000001</v>
      </c>
      <c r="CM35" s="55">
        <v>1.0469999999999999</v>
      </c>
      <c r="CN35" s="55">
        <v>0.77700000000000002</v>
      </c>
      <c r="CO35" s="55">
        <v>0.625</v>
      </c>
      <c r="CP35" s="55">
        <v>0.47099999999999997</v>
      </c>
      <c r="CQ35" s="55">
        <v>0.438</v>
      </c>
      <c r="CR35" s="55">
        <v>547.87</v>
      </c>
      <c r="CS35" s="55">
        <v>486.94</v>
      </c>
      <c r="CT35" s="55">
        <v>358.22</v>
      </c>
      <c r="CU35" s="55">
        <v>579.19000000000005</v>
      </c>
      <c r="CV35" s="55">
        <v>536.96</v>
      </c>
      <c r="CW35" s="55">
        <v>506.69</v>
      </c>
      <c r="CX35" s="55">
        <v>511.63</v>
      </c>
      <c r="CY35" s="55">
        <v>469.39</v>
      </c>
      <c r="CZ35" s="55">
        <v>439.12</v>
      </c>
      <c r="DA35" s="55">
        <v>1.016</v>
      </c>
      <c r="DB35" s="55">
        <v>0.93300000000000005</v>
      </c>
      <c r="DC35" s="55">
        <v>0.58699999999999997</v>
      </c>
      <c r="DD35" s="55">
        <v>0.248</v>
      </c>
      <c r="DE35" s="55">
        <v>7.5999999999999998E-2</v>
      </c>
      <c r="DF35" s="55">
        <v>0.08</v>
      </c>
      <c r="DG35" s="55">
        <v>9.7000000000000003E-2</v>
      </c>
      <c r="DH35" s="55">
        <v>6.6000000000000003E-2</v>
      </c>
      <c r="DI35" s="55">
        <v>0.81699999999999995</v>
      </c>
      <c r="DJ35" s="55">
        <v>0.47399999999999998</v>
      </c>
      <c r="DK35" s="55">
        <v>0.40600000000000003</v>
      </c>
      <c r="DL35" s="55">
        <v>0.317</v>
      </c>
      <c r="DM35" s="55">
        <v>0.20899999999999999</v>
      </c>
      <c r="DN35" s="55">
        <v>0.157</v>
      </c>
      <c r="DO35" s="55">
        <v>0.105</v>
      </c>
      <c r="DP35" s="55">
        <v>8.4000000000000005E-2</v>
      </c>
      <c r="DQ35" s="55">
        <v>0.45800000000000002</v>
      </c>
      <c r="DR35" s="55">
        <v>0.32800000000000001</v>
      </c>
      <c r="DS35" s="55">
        <v>0.19800000000000001</v>
      </c>
      <c r="DT35" s="55">
        <v>0.185</v>
      </c>
      <c r="DU35" s="55">
        <v>0.17499999999999999</v>
      </c>
      <c r="DV35" s="55">
        <v>0.15</v>
      </c>
      <c r="DW35" s="55">
        <v>0.114</v>
      </c>
      <c r="DX35" s="55">
        <v>7.8E-2</v>
      </c>
      <c r="DY35" s="55">
        <v>3.2250000000000001</v>
      </c>
      <c r="DZ35" s="55">
        <v>2.0179999999999998</v>
      </c>
      <c r="EA35" s="55">
        <v>1.4359999999999999</v>
      </c>
      <c r="EB35" s="55">
        <v>1.0980000000000001</v>
      </c>
      <c r="EC35" s="55">
        <v>0.80700000000000005</v>
      </c>
      <c r="ED35" s="55">
        <v>0.60899999999999999</v>
      </c>
      <c r="EE35" s="55">
        <v>0.28299999999999997</v>
      </c>
      <c r="EF35" s="55">
        <v>0.18099999999999999</v>
      </c>
      <c r="EG35" s="55">
        <v>9.6000000000000002E-2</v>
      </c>
      <c r="EH35" s="55">
        <v>1.603</v>
      </c>
      <c r="EI35" s="55">
        <v>0.91300000000000003</v>
      </c>
      <c r="EJ35" s="55">
        <v>0.48699999999999999</v>
      </c>
      <c r="EK35" s="55">
        <v>0.42199999999999999</v>
      </c>
      <c r="EL35" s="55">
        <v>0.30299999999999999</v>
      </c>
      <c r="EM35" s="55">
        <v>0.245</v>
      </c>
      <c r="EN35" s="55">
        <v>0.105</v>
      </c>
      <c r="EO35" s="55">
        <v>8.5999999999999993E-2</v>
      </c>
      <c r="EP35" s="55">
        <v>3.5999999999999997E-2</v>
      </c>
      <c r="EQ35" s="55">
        <v>44.11</v>
      </c>
      <c r="ER35" s="55">
        <v>31.24</v>
      </c>
      <c r="ES35" s="55">
        <v>7.7</v>
      </c>
      <c r="ET35" s="55">
        <v>20.46</v>
      </c>
      <c r="EU35" s="55">
        <v>42.53</v>
      </c>
    </row>
    <row r="36" spans="1:151" x14ac:dyDescent="0.2">
      <c r="A36" s="3">
        <v>33</v>
      </c>
      <c r="B36" s="20">
        <v>285</v>
      </c>
      <c r="C36" s="21">
        <v>306.39999999999998</v>
      </c>
      <c r="D36" s="24">
        <v>225</v>
      </c>
      <c r="E36" s="24">
        <v>241.9</v>
      </c>
      <c r="F36" s="24">
        <v>229.8</v>
      </c>
      <c r="G36" s="24">
        <v>246.7</v>
      </c>
      <c r="H36" s="24">
        <v>271.39999999999998</v>
      </c>
      <c r="I36" s="24">
        <v>288.3</v>
      </c>
      <c r="J36" s="24">
        <v>309.7</v>
      </c>
      <c r="K36" s="24">
        <v>326.60000000000002</v>
      </c>
      <c r="L36" s="24">
        <v>222.3</v>
      </c>
      <c r="M36" s="21">
        <v>239</v>
      </c>
      <c r="N36" s="21">
        <v>280</v>
      </c>
      <c r="O36" s="21">
        <v>295.60000000000002</v>
      </c>
      <c r="P36" s="21">
        <v>270.60000000000002</v>
      </c>
      <c r="Q36" s="21">
        <v>285.5</v>
      </c>
      <c r="R36" s="21">
        <v>248.8</v>
      </c>
      <c r="S36" s="21">
        <v>262</v>
      </c>
      <c r="T36" s="21">
        <v>228</v>
      </c>
      <c r="U36" s="21">
        <v>239.6</v>
      </c>
      <c r="V36" s="21">
        <v>211.3</v>
      </c>
      <c r="W36" s="21">
        <v>221.7</v>
      </c>
      <c r="X36" s="21">
        <v>202.9</v>
      </c>
      <c r="Y36" s="21">
        <v>212.7</v>
      </c>
      <c r="Z36" s="21">
        <v>60.08</v>
      </c>
      <c r="AA36" s="34">
        <v>74.34</v>
      </c>
      <c r="AB36" s="35">
        <v>0.75</v>
      </c>
      <c r="AC36" s="52">
        <v>41.55</v>
      </c>
      <c r="AD36" s="52">
        <v>41.55</v>
      </c>
      <c r="AE36" s="24"/>
      <c r="AF36" s="53"/>
      <c r="AG36" s="52">
        <v>19.97</v>
      </c>
      <c r="AH36" s="54">
        <v>19.97</v>
      </c>
      <c r="AI36" s="52">
        <v>10</v>
      </c>
      <c r="AJ36" s="54">
        <v>10</v>
      </c>
      <c r="AK36" s="52">
        <v>0.28799999999999998</v>
      </c>
      <c r="AL36" s="54">
        <v>0.28799999999999998</v>
      </c>
      <c r="AM36" s="55">
        <v>170.09</v>
      </c>
      <c r="AN36" s="55">
        <v>459.74</v>
      </c>
      <c r="AO36" s="55">
        <v>238.45</v>
      </c>
      <c r="AP36" s="55">
        <v>371.41</v>
      </c>
      <c r="AQ36" s="55">
        <v>305.82</v>
      </c>
      <c r="AR36" s="55">
        <v>515.71</v>
      </c>
      <c r="AS36" s="55">
        <v>260.7</v>
      </c>
      <c r="AT36" s="55">
        <v>449.4</v>
      </c>
      <c r="AU36" s="55">
        <v>383.07</v>
      </c>
      <c r="AV36" s="55">
        <v>548.48</v>
      </c>
      <c r="AW36" s="55">
        <v>275.95</v>
      </c>
      <c r="AX36" s="55">
        <v>494.36</v>
      </c>
      <c r="AY36" s="55">
        <v>417.57</v>
      </c>
      <c r="AZ36" s="55">
        <v>326.8</v>
      </c>
      <c r="BA36" s="55">
        <v>467.36</v>
      </c>
      <c r="BB36" s="55">
        <v>406.62</v>
      </c>
      <c r="BC36" s="55">
        <v>279.57</v>
      </c>
      <c r="BD36" s="55">
        <v>4.6900000000000004</v>
      </c>
      <c r="BE36" s="55">
        <v>494.79</v>
      </c>
      <c r="BF36" s="55">
        <v>482.61</v>
      </c>
      <c r="BG36" s="55">
        <v>407.56</v>
      </c>
      <c r="BH36" s="55">
        <v>397.42</v>
      </c>
      <c r="BI36" s="55">
        <v>230.18</v>
      </c>
      <c r="BJ36" s="55">
        <v>60.96</v>
      </c>
      <c r="BK36" s="55">
        <v>449.12</v>
      </c>
      <c r="BL36" s="55">
        <v>233.75</v>
      </c>
      <c r="BM36" s="55">
        <v>124.25</v>
      </c>
      <c r="BN36" s="55">
        <v>61.52</v>
      </c>
      <c r="BO36" s="55">
        <v>38.01</v>
      </c>
      <c r="BP36" s="55">
        <v>14.19</v>
      </c>
      <c r="BQ36" s="55">
        <v>4.05</v>
      </c>
      <c r="BR36" s="55">
        <v>5.99</v>
      </c>
      <c r="BS36" s="55">
        <v>0.54600000000000004</v>
      </c>
      <c r="BT36" s="55">
        <v>0.40899999999999997</v>
      </c>
      <c r="BU36" s="55">
        <v>0.187</v>
      </c>
      <c r="BV36" s="55">
        <v>0.21199999999999999</v>
      </c>
      <c r="BW36" s="55">
        <v>0.32900000000000001</v>
      </c>
      <c r="BX36" s="55">
        <v>7.5</v>
      </c>
      <c r="BY36" s="55">
        <v>25.1</v>
      </c>
      <c r="BZ36" s="55">
        <v>73.400000000000006</v>
      </c>
      <c r="CA36" s="55">
        <v>98.4</v>
      </c>
      <c r="CB36" s="55">
        <v>4.51</v>
      </c>
      <c r="CC36" s="55">
        <v>17.05</v>
      </c>
      <c r="CD36" s="55">
        <v>4.8899999999999997</v>
      </c>
      <c r="CE36" s="55">
        <v>23.91</v>
      </c>
      <c r="CF36" s="55">
        <v>6.81</v>
      </c>
      <c r="CG36" s="55">
        <v>4.7</v>
      </c>
      <c r="CH36" s="55">
        <v>6.51</v>
      </c>
      <c r="CI36" s="55">
        <v>16.690000000000001</v>
      </c>
      <c r="CJ36" s="55">
        <v>32.28</v>
      </c>
      <c r="CK36" s="55">
        <v>11.63</v>
      </c>
      <c r="CL36" s="55">
        <v>1.8420000000000001</v>
      </c>
      <c r="CM36" s="55">
        <v>1.0609999999999999</v>
      </c>
      <c r="CN36" s="55">
        <v>0.79500000000000004</v>
      </c>
      <c r="CO36" s="55">
        <v>0.64300000000000002</v>
      </c>
      <c r="CP36" s="55">
        <v>0.48399999999999999</v>
      </c>
      <c r="CQ36" s="55">
        <v>0.45200000000000001</v>
      </c>
      <c r="CR36" s="55">
        <v>552.22</v>
      </c>
      <c r="CS36" s="55">
        <v>491.06</v>
      </c>
      <c r="CT36" s="55">
        <v>360.74</v>
      </c>
      <c r="CU36" s="55">
        <v>583.96</v>
      </c>
      <c r="CV36" s="55">
        <v>541.61</v>
      </c>
      <c r="CW36" s="55">
        <v>511.39</v>
      </c>
      <c r="CX36" s="55">
        <v>516.91999999999996</v>
      </c>
      <c r="CY36" s="55">
        <v>474.58</v>
      </c>
      <c r="CZ36" s="55">
        <v>444.36</v>
      </c>
      <c r="DA36" s="55">
        <v>1.06</v>
      </c>
      <c r="DB36" s="55">
        <v>0.97299999999999998</v>
      </c>
      <c r="DC36" s="55">
        <v>0.61099999999999999</v>
      </c>
      <c r="DD36" s="55">
        <v>0.25800000000000001</v>
      </c>
      <c r="DE36" s="55">
        <v>7.8E-2</v>
      </c>
      <c r="DF36" s="55">
        <v>8.3000000000000004E-2</v>
      </c>
      <c r="DG36" s="55">
        <v>0.10100000000000001</v>
      </c>
      <c r="DH36" s="55">
        <v>6.9000000000000006E-2</v>
      </c>
      <c r="DI36" s="55">
        <v>0.85199999999999998</v>
      </c>
      <c r="DJ36" s="55">
        <v>0.48699999999999999</v>
      </c>
      <c r="DK36" s="55">
        <v>0.41599999999999998</v>
      </c>
      <c r="DL36" s="55">
        <v>0.32300000000000001</v>
      </c>
      <c r="DM36" s="55">
        <v>0.21299999999999999</v>
      </c>
      <c r="DN36" s="55">
        <v>0.16</v>
      </c>
      <c r="DO36" s="55">
        <v>0.107</v>
      </c>
      <c r="DP36" s="55">
        <v>8.5000000000000006E-2</v>
      </c>
      <c r="DQ36" s="55">
        <v>0.47</v>
      </c>
      <c r="DR36" s="55">
        <v>0.33700000000000002</v>
      </c>
      <c r="DS36" s="55">
        <v>0.20300000000000001</v>
      </c>
      <c r="DT36" s="55">
        <v>0.19</v>
      </c>
      <c r="DU36" s="55">
        <v>0.18</v>
      </c>
      <c r="DV36" s="55">
        <v>0.154</v>
      </c>
      <c r="DW36" s="55">
        <v>0.11700000000000001</v>
      </c>
      <c r="DX36" s="55">
        <v>0.08</v>
      </c>
      <c r="DY36" s="55">
        <v>3.2440000000000002</v>
      </c>
      <c r="DZ36" s="55">
        <v>2.0299999999999998</v>
      </c>
      <c r="EA36" s="55">
        <v>1.46</v>
      </c>
      <c r="EB36" s="55">
        <v>1.1240000000000001</v>
      </c>
      <c r="EC36" s="55">
        <v>0.82399999999999995</v>
      </c>
      <c r="ED36" s="55">
        <v>0.627</v>
      </c>
      <c r="EE36" s="55">
        <v>0.28899999999999998</v>
      </c>
      <c r="EF36" s="55">
        <v>0.185</v>
      </c>
      <c r="EG36" s="55">
        <v>9.7000000000000003E-2</v>
      </c>
      <c r="EH36" s="55">
        <v>1.603</v>
      </c>
      <c r="EI36" s="55">
        <v>0.91300000000000003</v>
      </c>
      <c r="EJ36" s="55">
        <v>0.49199999999999999</v>
      </c>
      <c r="EK36" s="55">
        <v>0.42599999999999999</v>
      </c>
      <c r="EL36" s="55">
        <v>0.307</v>
      </c>
      <c r="EM36" s="55">
        <v>0.249</v>
      </c>
      <c r="EN36" s="55">
        <v>0.107</v>
      </c>
      <c r="EO36" s="55">
        <v>8.7999999999999995E-2</v>
      </c>
      <c r="EP36" s="55">
        <v>3.5999999999999997E-2</v>
      </c>
      <c r="EQ36" s="55">
        <v>44.91</v>
      </c>
      <c r="ER36" s="55">
        <v>31.8</v>
      </c>
      <c r="ES36" s="55">
        <v>7.7</v>
      </c>
      <c r="ET36" s="55">
        <v>20.46</v>
      </c>
      <c r="EU36" s="55">
        <v>42.53</v>
      </c>
    </row>
    <row r="37" spans="1:151" x14ac:dyDescent="0.2">
      <c r="A37" s="3">
        <v>34</v>
      </c>
      <c r="B37" s="20">
        <v>285</v>
      </c>
      <c r="C37" s="21">
        <v>306.39999999999998</v>
      </c>
      <c r="D37" s="24">
        <v>225</v>
      </c>
      <c r="E37" s="24">
        <v>241.9</v>
      </c>
      <c r="F37" s="24">
        <v>229.8</v>
      </c>
      <c r="G37" s="24">
        <v>246.7</v>
      </c>
      <c r="H37" s="24">
        <v>271.39999999999998</v>
      </c>
      <c r="I37" s="24">
        <v>288.3</v>
      </c>
      <c r="J37" s="24">
        <v>309.7</v>
      </c>
      <c r="K37" s="24">
        <v>326.60000000000002</v>
      </c>
      <c r="L37" s="24">
        <v>222.3</v>
      </c>
      <c r="M37" s="21">
        <v>239</v>
      </c>
      <c r="N37" s="21">
        <v>280</v>
      </c>
      <c r="O37" s="21">
        <v>295.60000000000002</v>
      </c>
      <c r="P37" s="21">
        <v>270.60000000000002</v>
      </c>
      <c r="Q37" s="21">
        <v>285.5</v>
      </c>
      <c r="R37" s="21">
        <v>248.8</v>
      </c>
      <c r="S37" s="21">
        <v>262</v>
      </c>
      <c r="T37" s="21">
        <v>228</v>
      </c>
      <c r="U37" s="21">
        <v>239.6</v>
      </c>
      <c r="V37" s="21">
        <v>211.3</v>
      </c>
      <c r="W37" s="21">
        <v>221.7</v>
      </c>
      <c r="X37" s="21">
        <v>202.9</v>
      </c>
      <c r="Y37" s="21">
        <v>212.7</v>
      </c>
      <c r="Z37" s="21">
        <v>61.52</v>
      </c>
      <c r="AA37" s="34">
        <v>75.36</v>
      </c>
      <c r="AB37" s="35">
        <v>0.75</v>
      </c>
      <c r="AC37" s="52">
        <v>42.65</v>
      </c>
      <c r="AD37" s="52">
        <v>42.65</v>
      </c>
      <c r="AE37" s="24"/>
      <c r="AF37" s="53"/>
      <c r="AG37" s="52">
        <v>20.329999999999998</v>
      </c>
      <c r="AH37" s="54">
        <v>20.329999999999998</v>
      </c>
      <c r="AI37" s="52">
        <v>10</v>
      </c>
      <c r="AJ37" s="54">
        <v>10</v>
      </c>
      <c r="AK37" s="52">
        <v>0.3</v>
      </c>
      <c r="AL37" s="54">
        <v>0.3</v>
      </c>
      <c r="AM37" s="55">
        <v>170.09</v>
      </c>
      <c r="AN37" s="55">
        <v>467.57</v>
      </c>
      <c r="AO37" s="55">
        <v>238.45</v>
      </c>
      <c r="AP37" s="55">
        <v>378.01</v>
      </c>
      <c r="AQ37" s="55">
        <v>311.86</v>
      </c>
      <c r="AR37" s="55">
        <v>524.77</v>
      </c>
      <c r="AS37" s="55">
        <v>260.7</v>
      </c>
      <c r="AT37" s="55">
        <v>457.71</v>
      </c>
      <c r="AU37" s="55">
        <v>390.89</v>
      </c>
      <c r="AV37" s="55">
        <v>558.20000000000005</v>
      </c>
      <c r="AW37" s="55">
        <v>275.95</v>
      </c>
      <c r="AX37" s="55">
        <v>503.49</v>
      </c>
      <c r="AY37" s="55">
        <v>426.01</v>
      </c>
      <c r="AZ37" s="55">
        <v>330.76</v>
      </c>
      <c r="BA37" s="55">
        <v>472.63</v>
      </c>
      <c r="BB37" s="55">
        <v>411.73</v>
      </c>
      <c r="BC37" s="55">
        <v>283.02</v>
      </c>
      <c r="BD37" s="55">
        <v>4.74</v>
      </c>
      <c r="BE37" s="55">
        <v>500.7</v>
      </c>
      <c r="BF37" s="55">
        <v>488.44</v>
      </c>
      <c r="BG37" s="55">
        <v>413.02</v>
      </c>
      <c r="BH37" s="55">
        <v>402.73</v>
      </c>
      <c r="BI37" s="55">
        <v>232.87</v>
      </c>
      <c r="BJ37" s="55">
        <v>61.69</v>
      </c>
      <c r="BK37" s="55">
        <v>453.14</v>
      </c>
      <c r="BL37" s="55">
        <v>233.75</v>
      </c>
      <c r="BM37" s="55">
        <v>125.59</v>
      </c>
      <c r="BN37" s="55">
        <v>61.52</v>
      </c>
      <c r="BO37" s="55">
        <v>38.619999999999997</v>
      </c>
      <c r="BP37" s="55">
        <v>14.19</v>
      </c>
      <c r="BQ37" s="55">
        <v>4.12</v>
      </c>
      <c r="BR37" s="55">
        <v>6.1</v>
      </c>
      <c r="BS37" s="55">
        <v>0.56899999999999995</v>
      </c>
      <c r="BT37" s="55">
        <v>0.42599999999999999</v>
      </c>
      <c r="BU37" s="55">
        <v>0.19400000000000001</v>
      </c>
      <c r="BV37" s="55">
        <v>0.218</v>
      </c>
      <c r="BW37" s="55">
        <v>0.34200000000000003</v>
      </c>
      <c r="BX37" s="55">
        <v>7.5</v>
      </c>
      <c r="BY37" s="55">
        <v>25.1</v>
      </c>
      <c r="BZ37" s="55">
        <v>73.400000000000006</v>
      </c>
      <c r="CA37" s="55">
        <v>98.4</v>
      </c>
      <c r="CB37" s="55">
        <v>4.51</v>
      </c>
      <c r="CC37" s="55">
        <v>17.05</v>
      </c>
      <c r="CD37" s="55">
        <v>5.07</v>
      </c>
      <c r="CE37" s="55">
        <v>23.91</v>
      </c>
      <c r="CF37" s="55">
        <v>7.06</v>
      </c>
      <c r="CG37" s="55">
        <v>4.7</v>
      </c>
      <c r="CH37" s="55">
        <v>6.51</v>
      </c>
      <c r="CI37" s="55">
        <v>16.690000000000001</v>
      </c>
      <c r="CJ37" s="55">
        <v>32.28</v>
      </c>
      <c r="CK37" s="55">
        <v>11.63</v>
      </c>
      <c r="CL37" s="55">
        <v>1.861</v>
      </c>
      <c r="CM37" s="55">
        <v>1.077</v>
      </c>
      <c r="CN37" s="55">
        <v>0.81499999999999995</v>
      </c>
      <c r="CO37" s="55">
        <v>0.66200000000000003</v>
      </c>
      <c r="CP37" s="55">
        <v>0.497</v>
      </c>
      <c r="CQ37" s="55">
        <v>0.46600000000000003</v>
      </c>
      <c r="CR37" s="55">
        <v>556.54</v>
      </c>
      <c r="CS37" s="55">
        <v>495.19</v>
      </c>
      <c r="CT37" s="55">
        <v>363.2</v>
      </c>
      <c r="CU37" s="55">
        <v>588.67999999999995</v>
      </c>
      <c r="CV37" s="55">
        <v>546.27</v>
      </c>
      <c r="CW37" s="55">
        <v>516.11</v>
      </c>
      <c r="CX37" s="55">
        <v>522.21</v>
      </c>
      <c r="CY37" s="55">
        <v>479.79</v>
      </c>
      <c r="CZ37" s="55">
        <v>449.63</v>
      </c>
      <c r="DA37" s="55">
        <v>1.105</v>
      </c>
      <c r="DB37" s="55">
        <v>1.014</v>
      </c>
      <c r="DC37" s="55">
        <v>0.63700000000000001</v>
      </c>
      <c r="DD37" s="55">
        <v>0.26900000000000002</v>
      </c>
      <c r="DE37" s="55">
        <v>8.2000000000000003E-2</v>
      </c>
      <c r="DF37" s="55">
        <v>8.6999999999999994E-2</v>
      </c>
      <c r="DG37" s="55">
        <v>0.105</v>
      </c>
      <c r="DH37" s="55">
        <v>7.1999999999999995E-2</v>
      </c>
      <c r="DI37" s="55">
        <v>0.89</v>
      </c>
      <c r="DJ37" s="55">
        <v>0.5</v>
      </c>
      <c r="DK37" s="55">
        <v>0.42699999999999999</v>
      </c>
      <c r="DL37" s="55">
        <v>0.32900000000000001</v>
      </c>
      <c r="DM37" s="55">
        <v>0.216</v>
      </c>
      <c r="DN37" s="55">
        <v>0.16300000000000001</v>
      </c>
      <c r="DO37" s="55">
        <v>0.108</v>
      </c>
      <c r="DP37" s="55">
        <v>8.6999999999999994E-2</v>
      </c>
      <c r="DQ37" s="55">
        <v>0.48299999999999998</v>
      </c>
      <c r="DR37" s="55">
        <v>0.34599999999999997</v>
      </c>
      <c r="DS37" s="55">
        <v>0.20899999999999999</v>
      </c>
      <c r="DT37" s="55">
        <v>0.19500000000000001</v>
      </c>
      <c r="DU37" s="55">
        <v>0.185</v>
      </c>
      <c r="DV37" s="55">
        <v>0.158</v>
      </c>
      <c r="DW37" s="55">
        <v>0.12</v>
      </c>
      <c r="DX37" s="55">
        <v>8.2000000000000003E-2</v>
      </c>
      <c r="DY37" s="55">
        <v>3.2669999999999999</v>
      </c>
      <c r="DZ37" s="55">
        <v>2.044</v>
      </c>
      <c r="EA37" s="55">
        <v>1.486</v>
      </c>
      <c r="EB37" s="55">
        <v>1.151</v>
      </c>
      <c r="EC37" s="55">
        <v>0.84299999999999997</v>
      </c>
      <c r="ED37" s="55">
        <v>0.64600000000000002</v>
      </c>
      <c r="EE37" s="55">
        <v>0.29599999999999999</v>
      </c>
      <c r="EF37" s="55">
        <v>0.189</v>
      </c>
      <c r="EG37" s="55">
        <v>9.9000000000000005E-2</v>
      </c>
      <c r="EH37" s="55">
        <v>1.603</v>
      </c>
      <c r="EI37" s="55">
        <v>0.91300000000000003</v>
      </c>
      <c r="EJ37" s="55">
        <v>0.498</v>
      </c>
      <c r="EK37" s="55">
        <v>0.43099999999999999</v>
      </c>
      <c r="EL37" s="55">
        <v>0.31</v>
      </c>
      <c r="EM37" s="55">
        <v>0.254</v>
      </c>
      <c r="EN37" s="55">
        <v>0.109</v>
      </c>
      <c r="EO37" s="55">
        <v>8.8999999999999996E-2</v>
      </c>
      <c r="EP37" s="55">
        <v>3.6999999999999998E-2</v>
      </c>
      <c r="EQ37" s="55">
        <v>45.74</v>
      </c>
      <c r="ER37" s="55">
        <v>32.380000000000003</v>
      </c>
      <c r="ES37" s="55">
        <v>7.7</v>
      </c>
      <c r="ET37" s="55">
        <v>20.46</v>
      </c>
      <c r="EU37" s="55">
        <v>42.53</v>
      </c>
    </row>
    <row r="38" spans="1:151" x14ac:dyDescent="0.2">
      <c r="A38" s="3">
        <v>35</v>
      </c>
      <c r="B38" s="20">
        <v>285</v>
      </c>
      <c r="C38" s="21">
        <v>306.39999999999998</v>
      </c>
      <c r="D38" s="24">
        <v>225</v>
      </c>
      <c r="E38" s="24">
        <v>241.9</v>
      </c>
      <c r="F38" s="24">
        <v>229.8</v>
      </c>
      <c r="G38" s="24">
        <v>246.7</v>
      </c>
      <c r="H38" s="24">
        <v>271.39999999999998</v>
      </c>
      <c r="I38" s="24">
        <v>288.3</v>
      </c>
      <c r="J38" s="24">
        <v>309.7</v>
      </c>
      <c r="K38" s="24">
        <v>326.60000000000002</v>
      </c>
      <c r="L38" s="24">
        <v>222.3</v>
      </c>
      <c r="M38" s="21">
        <v>239</v>
      </c>
      <c r="N38" s="21">
        <v>280</v>
      </c>
      <c r="O38" s="21">
        <v>295.60000000000002</v>
      </c>
      <c r="P38" s="21">
        <v>270.60000000000002</v>
      </c>
      <c r="Q38" s="21">
        <v>285.5</v>
      </c>
      <c r="R38" s="21">
        <v>248.8</v>
      </c>
      <c r="S38" s="21">
        <v>262</v>
      </c>
      <c r="T38" s="21">
        <v>228</v>
      </c>
      <c r="U38" s="21">
        <v>239.6</v>
      </c>
      <c r="V38" s="21">
        <v>211.3</v>
      </c>
      <c r="W38" s="21">
        <v>221.7</v>
      </c>
      <c r="X38" s="21">
        <v>202.9</v>
      </c>
      <c r="Y38" s="21">
        <v>212.7</v>
      </c>
      <c r="Z38" s="21">
        <v>63.01</v>
      </c>
      <c r="AA38" s="34">
        <v>76.36</v>
      </c>
      <c r="AB38" s="35">
        <v>0.75</v>
      </c>
      <c r="AC38" s="52">
        <v>43.8</v>
      </c>
      <c r="AD38" s="52">
        <v>43.8</v>
      </c>
      <c r="AE38" s="24"/>
      <c r="AF38" s="53"/>
      <c r="AG38" s="52">
        <v>20.69</v>
      </c>
      <c r="AH38" s="54">
        <v>20.69</v>
      </c>
      <c r="AI38" s="52">
        <v>10</v>
      </c>
      <c r="AJ38" s="54">
        <v>10</v>
      </c>
      <c r="AK38" s="52">
        <v>0.313</v>
      </c>
      <c r="AL38" s="54">
        <v>0.313</v>
      </c>
      <c r="AM38" s="55">
        <v>177.01</v>
      </c>
      <c r="AN38" s="55">
        <v>475.72</v>
      </c>
      <c r="AO38" s="55">
        <v>240.15</v>
      </c>
      <c r="AP38" s="55">
        <v>384.75</v>
      </c>
      <c r="AQ38" s="55">
        <v>318.05</v>
      </c>
      <c r="AR38" s="55">
        <v>534.21</v>
      </c>
      <c r="AS38" s="55">
        <v>262.64999999999998</v>
      </c>
      <c r="AT38" s="55">
        <v>466.24</v>
      </c>
      <c r="AU38" s="55">
        <v>398.92</v>
      </c>
      <c r="AV38" s="55">
        <v>568.32000000000005</v>
      </c>
      <c r="AW38" s="55">
        <v>278.19</v>
      </c>
      <c r="AX38" s="55">
        <v>512.86</v>
      </c>
      <c r="AY38" s="55">
        <v>434.67</v>
      </c>
      <c r="AZ38" s="55">
        <v>334.86</v>
      </c>
      <c r="BA38" s="55">
        <v>478.12</v>
      </c>
      <c r="BB38" s="55">
        <v>417.02</v>
      </c>
      <c r="BC38" s="55">
        <v>286.64999999999998</v>
      </c>
      <c r="BD38" s="55">
        <v>4.8</v>
      </c>
      <c r="BE38" s="55">
        <v>506.77</v>
      </c>
      <c r="BF38" s="55">
        <v>494.41</v>
      </c>
      <c r="BG38" s="55">
        <v>418.64</v>
      </c>
      <c r="BH38" s="55">
        <v>408.22</v>
      </c>
      <c r="BI38" s="55">
        <v>235.62</v>
      </c>
      <c r="BJ38" s="55">
        <v>62.41</v>
      </c>
      <c r="BK38" s="55">
        <v>457.19</v>
      </c>
      <c r="BL38" s="55">
        <v>251</v>
      </c>
      <c r="BM38" s="55">
        <v>127.02</v>
      </c>
      <c r="BN38" s="55">
        <v>56.78</v>
      </c>
      <c r="BO38" s="55">
        <v>39.270000000000003</v>
      </c>
      <c r="BP38" s="55">
        <v>13.12</v>
      </c>
      <c r="BQ38" s="55">
        <v>4.18</v>
      </c>
      <c r="BR38" s="55">
        <v>6.2</v>
      </c>
      <c r="BS38" s="55">
        <v>0.59299999999999997</v>
      </c>
      <c r="BT38" s="55">
        <v>0.44400000000000001</v>
      </c>
      <c r="BU38" s="55">
        <v>0.20200000000000001</v>
      </c>
      <c r="BV38" s="55">
        <v>0.224</v>
      </c>
      <c r="BW38" s="55">
        <v>0.35599999999999998</v>
      </c>
      <c r="BX38" s="55">
        <v>7.5</v>
      </c>
      <c r="BY38" s="55">
        <v>25.1</v>
      </c>
      <c r="BZ38" s="55">
        <v>73.400000000000006</v>
      </c>
      <c r="CA38" s="55">
        <v>98.4</v>
      </c>
      <c r="CB38" s="55">
        <v>4.51</v>
      </c>
      <c r="CC38" s="55">
        <v>17.05</v>
      </c>
      <c r="CD38" s="55">
        <v>5.26</v>
      </c>
      <c r="CE38" s="55">
        <v>23.91</v>
      </c>
      <c r="CF38" s="55">
        <v>7.32</v>
      </c>
      <c r="CG38" s="55">
        <v>4.7</v>
      </c>
      <c r="CH38" s="55">
        <v>6.51</v>
      </c>
      <c r="CI38" s="55">
        <v>16.690000000000001</v>
      </c>
      <c r="CJ38" s="55">
        <v>32.28</v>
      </c>
      <c r="CK38" s="55">
        <v>11.63</v>
      </c>
      <c r="CL38" s="55">
        <v>1.8819999999999999</v>
      </c>
      <c r="CM38" s="55">
        <v>1.0940000000000001</v>
      </c>
      <c r="CN38" s="55">
        <v>0.83599999999999997</v>
      </c>
      <c r="CO38" s="55">
        <v>0.68200000000000005</v>
      </c>
      <c r="CP38" s="55">
        <v>0.51</v>
      </c>
      <c r="CQ38" s="55">
        <v>0.48</v>
      </c>
      <c r="CR38" s="55">
        <v>561.16999999999996</v>
      </c>
      <c r="CS38" s="55">
        <v>499.59</v>
      </c>
      <c r="CT38" s="55">
        <v>365.9</v>
      </c>
      <c r="CU38" s="55">
        <v>593.69000000000005</v>
      </c>
      <c r="CV38" s="55">
        <v>551.23</v>
      </c>
      <c r="CW38" s="55">
        <v>521.14</v>
      </c>
      <c r="CX38" s="55">
        <v>527.63</v>
      </c>
      <c r="CY38" s="55">
        <v>485.17</v>
      </c>
      <c r="CZ38" s="55">
        <v>455.07</v>
      </c>
      <c r="DA38" s="55">
        <v>1.1519999999999999</v>
      </c>
      <c r="DB38" s="55">
        <v>1.0569999999999999</v>
      </c>
      <c r="DC38" s="55">
        <v>0.66400000000000003</v>
      </c>
      <c r="DD38" s="55">
        <v>0.28000000000000003</v>
      </c>
      <c r="DE38" s="55">
        <v>8.5000000000000006E-2</v>
      </c>
      <c r="DF38" s="55">
        <v>9.0999999999999998E-2</v>
      </c>
      <c r="DG38" s="55">
        <v>0.11</v>
      </c>
      <c r="DH38" s="55">
        <v>7.4999999999999997E-2</v>
      </c>
      <c r="DI38" s="55">
        <v>0.92900000000000005</v>
      </c>
      <c r="DJ38" s="55">
        <v>0.51400000000000001</v>
      </c>
      <c r="DK38" s="55">
        <v>0.437</v>
      </c>
      <c r="DL38" s="55">
        <v>0.33500000000000002</v>
      </c>
      <c r="DM38" s="55">
        <v>0.22</v>
      </c>
      <c r="DN38" s="55">
        <v>0.16500000000000001</v>
      </c>
      <c r="DO38" s="55">
        <v>0.11</v>
      </c>
      <c r="DP38" s="55">
        <v>8.7999999999999995E-2</v>
      </c>
      <c r="DQ38" s="55">
        <v>0.496</v>
      </c>
      <c r="DR38" s="55">
        <v>0.35499999999999998</v>
      </c>
      <c r="DS38" s="55">
        <v>0.214</v>
      </c>
      <c r="DT38" s="55">
        <v>0.2</v>
      </c>
      <c r="DU38" s="55">
        <v>0.19</v>
      </c>
      <c r="DV38" s="55">
        <v>0.16200000000000001</v>
      </c>
      <c r="DW38" s="55">
        <v>0.123</v>
      </c>
      <c r="DX38" s="55">
        <v>8.4000000000000005E-2</v>
      </c>
      <c r="DY38" s="55">
        <v>3.2919999999999998</v>
      </c>
      <c r="DZ38" s="55">
        <v>2.0590000000000002</v>
      </c>
      <c r="EA38" s="55">
        <v>1.514</v>
      </c>
      <c r="EB38" s="55">
        <v>1.179</v>
      </c>
      <c r="EC38" s="55">
        <v>0.86199999999999999</v>
      </c>
      <c r="ED38" s="55">
        <v>0.66600000000000004</v>
      </c>
      <c r="EE38" s="55">
        <v>0.30299999999999999</v>
      </c>
      <c r="EF38" s="55">
        <v>0.193</v>
      </c>
      <c r="EG38" s="55">
        <v>0.10100000000000001</v>
      </c>
      <c r="EH38" s="55">
        <v>1.6060000000000001</v>
      </c>
      <c r="EI38" s="55">
        <v>0.91500000000000004</v>
      </c>
      <c r="EJ38" s="55">
        <v>0.504</v>
      </c>
      <c r="EK38" s="55">
        <v>0.436</v>
      </c>
      <c r="EL38" s="55">
        <v>0.314</v>
      </c>
      <c r="EM38" s="55">
        <v>0.25900000000000001</v>
      </c>
      <c r="EN38" s="55">
        <v>0.112</v>
      </c>
      <c r="EO38" s="55">
        <v>9.0999999999999998E-2</v>
      </c>
      <c r="EP38" s="55">
        <v>3.7999999999999999E-2</v>
      </c>
      <c r="EQ38" s="55">
        <v>46.6</v>
      </c>
      <c r="ER38" s="55">
        <v>32.99</v>
      </c>
      <c r="ES38" s="55">
        <v>7.7</v>
      </c>
      <c r="ET38" s="55">
        <v>20.46</v>
      </c>
      <c r="EU38" s="55">
        <v>42.53</v>
      </c>
    </row>
    <row r="39" spans="1:151" x14ac:dyDescent="0.2">
      <c r="A39" s="3">
        <v>36</v>
      </c>
      <c r="B39" s="20">
        <v>285</v>
      </c>
      <c r="C39" s="21">
        <v>306.39999999999998</v>
      </c>
      <c r="D39" s="24">
        <v>225</v>
      </c>
      <c r="E39" s="24">
        <v>241.9</v>
      </c>
      <c r="F39" s="24">
        <v>229.8</v>
      </c>
      <c r="G39" s="24">
        <v>246.7</v>
      </c>
      <c r="H39" s="24">
        <v>271.39999999999998</v>
      </c>
      <c r="I39" s="24">
        <v>288.3</v>
      </c>
      <c r="J39" s="24">
        <v>309.7</v>
      </c>
      <c r="K39" s="24">
        <v>326.60000000000002</v>
      </c>
      <c r="L39" s="24">
        <v>222.3</v>
      </c>
      <c r="M39" s="21">
        <v>239</v>
      </c>
      <c r="N39" s="21">
        <v>284.10000000000002</v>
      </c>
      <c r="O39" s="21">
        <v>300</v>
      </c>
      <c r="P39" s="21">
        <v>274.60000000000002</v>
      </c>
      <c r="Q39" s="21">
        <v>289.8</v>
      </c>
      <c r="R39" s="21">
        <v>252.3</v>
      </c>
      <c r="S39" s="21">
        <v>265.8</v>
      </c>
      <c r="T39" s="21">
        <v>231.1</v>
      </c>
      <c r="U39" s="21">
        <v>243</v>
      </c>
      <c r="V39" s="21">
        <v>214.1</v>
      </c>
      <c r="W39" s="21">
        <v>224.7</v>
      </c>
      <c r="X39" s="21">
        <v>205.7</v>
      </c>
      <c r="Y39" s="21">
        <v>215.7</v>
      </c>
      <c r="Z39" s="21">
        <v>64.56</v>
      </c>
      <c r="AA39" s="34">
        <v>77.34</v>
      </c>
      <c r="AB39" s="35">
        <v>0.75</v>
      </c>
      <c r="AC39" s="52">
        <v>45</v>
      </c>
      <c r="AD39" s="52">
        <v>45</v>
      </c>
      <c r="AE39" s="24"/>
      <c r="AF39" s="53"/>
      <c r="AG39" s="52">
        <v>21.08</v>
      </c>
      <c r="AH39" s="54">
        <v>21.08</v>
      </c>
      <c r="AI39" s="52">
        <v>10</v>
      </c>
      <c r="AJ39" s="54">
        <v>10</v>
      </c>
      <c r="AK39" s="52">
        <v>0.32600000000000001</v>
      </c>
      <c r="AL39" s="54">
        <v>0.32600000000000001</v>
      </c>
      <c r="AM39" s="55">
        <v>177.01</v>
      </c>
      <c r="AN39" s="55">
        <v>484.21</v>
      </c>
      <c r="AO39" s="55">
        <v>240.15</v>
      </c>
      <c r="AP39" s="55">
        <v>391.66</v>
      </c>
      <c r="AQ39" s="55">
        <v>324.39999999999998</v>
      </c>
      <c r="AR39" s="55">
        <v>544.05999999999995</v>
      </c>
      <c r="AS39" s="55">
        <v>262.64999999999998</v>
      </c>
      <c r="AT39" s="55">
        <v>474.99</v>
      </c>
      <c r="AU39" s="55">
        <v>407.17</v>
      </c>
      <c r="AV39" s="55">
        <v>578.88</v>
      </c>
      <c r="AW39" s="55">
        <v>278.19</v>
      </c>
      <c r="AX39" s="55">
        <v>522.47</v>
      </c>
      <c r="AY39" s="55">
        <v>443.58</v>
      </c>
      <c r="AZ39" s="55">
        <v>339.11</v>
      </c>
      <c r="BA39" s="55">
        <v>483.84</v>
      </c>
      <c r="BB39" s="55">
        <v>422.51</v>
      </c>
      <c r="BC39" s="55">
        <v>290.47000000000003</v>
      </c>
      <c r="BD39" s="55">
        <v>4.87</v>
      </c>
      <c r="BE39" s="55">
        <v>513.03</v>
      </c>
      <c r="BF39" s="55">
        <v>500.54</v>
      </c>
      <c r="BG39" s="55">
        <v>424.46</v>
      </c>
      <c r="BH39" s="55">
        <v>413.9</v>
      </c>
      <c r="BI39" s="55">
        <v>238.44</v>
      </c>
      <c r="BJ39" s="55">
        <v>63.13</v>
      </c>
      <c r="BK39" s="55">
        <v>461.29</v>
      </c>
      <c r="BL39" s="55">
        <v>251</v>
      </c>
      <c r="BM39" s="55">
        <v>128.58000000000001</v>
      </c>
      <c r="BN39" s="55">
        <v>56.78</v>
      </c>
      <c r="BO39" s="55">
        <v>39.96</v>
      </c>
      <c r="BP39" s="55">
        <v>13.12</v>
      </c>
      <c r="BQ39" s="55">
        <v>4.25</v>
      </c>
      <c r="BR39" s="55">
        <v>6.31</v>
      </c>
      <c r="BS39" s="55">
        <v>0.61699999999999999</v>
      </c>
      <c r="BT39" s="55">
        <v>0.46200000000000002</v>
      </c>
      <c r="BU39" s="55">
        <v>0.21099999999999999</v>
      </c>
      <c r="BV39" s="55">
        <v>0.23100000000000001</v>
      </c>
      <c r="BW39" s="55">
        <v>0.37</v>
      </c>
      <c r="BX39" s="55">
        <v>7.5</v>
      </c>
      <c r="BY39" s="55">
        <v>25.1</v>
      </c>
      <c r="BZ39" s="55">
        <v>73.400000000000006</v>
      </c>
      <c r="CA39" s="55">
        <v>98.4</v>
      </c>
      <c r="CB39" s="55">
        <v>4.51</v>
      </c>
      <c r="CC39" s="55">
        <v>17.05</v>
      </c>
      <c r="CD39" s="55">
        <v>5.45</v>
      </c>
      <c r="CE39" s="55">
        <v>23.91</v>
      </c>
      <c r="CF39" s="55">
        <v>7.6</v>
      </c>
      <c r="CG39" s="55">
        <v>4.7</v>
      </c>
      <c r="CH39" s="55">
        <v>6.51</v>
      </c>
      <c r="CI39" s="55">
        <v>16.690000000000001</v>
      </c>
      <c r="CJ39" s="55">
        <v>37.299999999999997</v>
      </c>
      <c r="CK39" s="55">
        <v>11.63</v>
      </c>
      <c r="CL39" s="55">
        <v>1.9039999999999999</v>
      </c>
      <c r="CM39" s="55">
        <v>1.1120000000000001</v>
      </c>
      <c r="CN39" s="55">
        <v>0.85799999999999998</v>
      </c>
      <c r="CO39" s="55">
        <v>0.70299999999999996</v>
      </c>
      <c r="CP39" s="55">
        <v>0.52400000000000002</v>
      </c>
      <c r="CQ39" s="55">
        <v>0.495</v>
      </c>
      <c r="CR39" s="55">
        <v>566.11</v>
      </c>
      <c r="CS39" s="55">
        <v>504.25</v>
      </c>
      <c r="CT39" s="55">
        <v>368.84</v>
      </c>
      <c r="CU39" s="55">
        <v>599.01</v>
      </c>
      <c r="CV39" s="55">
        <v>556.52</v>
      </c>
      <c r="CW39" s="55">
        <v>526.51</v>
      </c>
      <c r="CX39" s="55">
        <v>533.20000000000005</v>
      </c>
      <c r="CY39" s="55">
        <v>490.72</v>
      </c>
      <c r="CZ39" s="55">
        <v>460.7</v>
      </c>
      <c r="DA39" s="55">
        <v>1.2010000000000001</v>
      </c>
      <c r="DB39" s="55">
        <v>1.1020000000000001</v>
      </c>
      <c r="DC39" s="55">
        <v>0.69299999999999995</v>
      </c>
      <c r="DD39" s="55">
        <v>0.29199999999999998</v>
      </c>
      <c r="DE39" s="55">
        <v>8.8999999999999996E-2</v>
      </c>
      <c r="DF39" s="55">
        <v>9.5000000000000001E-2</v>
      </c>
      <c r="DG39" s="55">
        <v>0.114</v>
      </c>
      <c r="DH39" s="55">
        <v>7.8E-2</v>
      </c>
      <c r="DI39" s="55">
        <v>0.97</v>
      </c>
      <c r="DJ39" s="55">
        <v>0.52900000000000003</v>
      </c>
      <c r="DK39" s="55">
        <v>0.44800000000000001</v>
      </c>
      <c r="DL39" s="55">
        <v>0.34200000000000003</v>
      </c>
      <c r="DM39" s="55">
        <v>0.22500000000000001</v>
      </c>
      <c r="DN39" s="55">
        <v>0.16800000000000001</v>
      </c>
      <c r="DO39" s="55">
        <v>0.112</v>
      </c>
      <c r="DP39" s="55">
        <v>0.09</v>
      </c>
      <c r="DQ39" s="55">
        <v>0.51</v>
      </c>
      <c r="DR39" s="55">
        <v>0.36499999999999999</v>
      </c>
      <c r="DS39" s="55">
        <v>0.22</v>
      </c>
      <c r="DT39" s="55">
        <v>0.20499999999999999</v>
      </c>
      <c r="DU39" s="55">
        <v>0.19500000000000001</v>
      </c>
      <c r="DV39" s="55">
        <v>0.16700000000000001</v>
      </c>
      <c r="DW39" s="55">
        <v>0.126</v>
      </c>
      <c r="DX39" s="55">
        <v>8.5000000000000006E-2</v>
      </c>
      <c r="DY39" s="55">
        <v>3.319</v>
      </c>
      <c r="DZ39" s="55">
        <v>2.0750000000000002</v>
      </c>
      <c r="EA39" s="55">
        <v>1.542</v>
      </c>
      <c r="EB39" s="55">
        <v>1.2090000000000001</v>
      </c>
      <c r="EC39" s="55">
        <v>0.88200000000000001</v>
      </c>
      <c r="ED39" s="55">
        <v>0.68600000000000005</v>
      </c>
      <c r="EE39" s="55">
        <v>0.31</v>
      </c>
      <c r="EF39" s="55">
        <v>0.19700000000000001</v>
      </c>
      <c r="EG39" s="55">
        <v>0.10299999999999999</v>
      </c>
      <c r="EH39" s="55">
        <v>1.611</v>
      </c>
      <c r="EI39" s="55">
        <v>0.91800000000000004</v>
      </c>
      <c r="EJ39" s="55">
        <v>0.51</v>
      </c>
      <c r="EK39" s="55">
        <v>0.442</v>
      </c>
      <c r="EL39" s="55">
        <v>0.318</v>
      </c>
      <c r="EM39" s="55">
        <v>0.26400000000000001</v>
      </c>
      <c r="EN39" s="55">
        <v>0.114</v>
      </c>
      <c r="EO39" s="55">
        <v>9.2999999999999999E-2</v>
      </c>
      <c r="EP39" s="55">
        <v>3.9E-2</v>
      </c>
      <c r="EQ39" s="55">
        <v>47.5</v>
      </c>
      <c r="ER39" s="55">
        <v>33.619999999999997</v>
      </c>
      <c r="ES39" s="55">
        <v>8.5</v>
      </c>
      <c r="ET39" s="55">
        <v>23.16</v>
      </c>
      <c r="EU39" s="55">
        <v>48.05</v>
      </c>
    </row>
    <row r="40" spans="1:151" x14ac:dyDescent="0.2">
      <c r="A40" s="3">
        <v>37</v>
      </c>
      <c r="B40" s="20">
        <v>285</v>
      </c>
      <c r="C40" s="21">
        <v>306.39999999999998</v>
      </c>
      <c r="D40" s="24">
        <v>225</v>
      </c>
      <c r="E40" s="24">
        <v>241.9</v>
      </c>
      <c r="F40" s="24">
        <v>229.8</v>
      </c>
      <c r="G40" s="24">
        <v>246.7</v>
      </c>
      <c r="H40" s="24">
        <v>271.39999999999998</v>
      </c>
      <c r="I40" s="24">
        <v>288.3</v>
      </c>
      <c r="J40" s="24">
        <v>309.7</v>
      </c>
      <c r="K40" s="24">
        <v>326.60000000000002</v>
      </c>
      <c r="L40" s="24">
        <v>222.3</v>
      </c>
      <c r="M40" s="21">
        <v>239</v>
      </c>
      <c r="N40" s="21">
        <v>284.10000000000002</v>
      </c>
      <c r="O40" s="21">
        <v>300</v>
      </c>
      <c r="P40" s="21">
        <v>274.60000000000002</v>
      </c>
      <c r="Q40" s="21">
        <v>289.8</v>
      </c>
      <c r="R40" s="21">
        <v>252.3</v>
      </c>
      <c r="S40" s="21">
        <v>265.8</v>
      </c>
      <c r="T40" s="21">
        <v>231.1</v>
      </c>
      <c r="U40" s="21">
        <v>243</v>
      </c>
      <c r="V40" s="21">
        <v>214.1</v>
      </c>
      <c r="W40" s="21">
        <v>224.7</v>
      </c>
      <c r="X40" s="21">
        <v>205.7</v>
      </c>
      <c r="Y40" s="21">
        <v>215.7</v>
      </c>
      <c r="Z40" s="21">
        <v>66.17</v>
      </c>
      <c r="AA40" s="34">
        <v>78.3</v>
      </c>
      <c r="AB40" s="35">
        <v>0.75</v>
      </c>
      <c r="AC40" s="52">
        <v>46.25</v>
      </c>
      <c r="AD40" s="52">
        <v>46.25</v>
      </c>
      <c r="AE40" s="24"/>
      <c r="AF40" s="53"/>
      <c r="AG40" s="52">
        <v>21.48</v>
      </c>
      <c r="AH40" s="54">
        <v>21.48</v>
      </c>
      <c r="AI40" s="52">
        <v>10</v>
      </c>
      <c r="AJ40" s="54">
        <v>10</v>
      </c>
      <c r="AK40" s="52">
        <v>0.34</v>
      </c>
      <c r="AL40" s="54">
        <v>0.34</v>
      </c>
      <c r="AM40" s="55">
        <v>177.01</v>
      </c>
      <c r="AN40" s="55">
        <v>493.07</v>
      </c>
      <c r="AO40" s="55">
        <v>240.15</v>
      </c>
      <c r="AP40" s="55">
        <v>398.75</v>
      </c>
      <c r="AQ40" s="55">
        <v>330.93</v>
      </c>
      <c r="AR40" s="55">
        <v>554.32000000000005</v>
      </c>
      <c r="AS40" s="55">
        <v>262.64999999999998</v>
      </c>
      <c r="AT40" s="55">
        <v>483.99</v>
      </c>
      <c r="AU40" s="55">
        <v>415.67</v>
      </c>
      <c r="AV40" s="55">
        <v>589.89</v>
      </c>
      <c r="AW40" s="55">
        <v>278.19</v>
      </c>
      <c r="AX40" s="55">
        <v>532.36</v>
      </c>
      <c r="AY40" s="55">
        <v>452.76</v>
      </c>
      <c r="AZ40" s="55">
        <v>343.52</v>
      </c>
      <c r="BA40" s="55">
        <v>489.82</v>
      </c>
      <c r="BB40" s="55">
        <v>428.22</v>
      </c>
      <c r="BC40" s="55">
        <v>294.48</v>
      </c>
      <c r="BD40" s="55">
        <v>4.93</v>
      </c>
      <c r="BE40" s="55">
        <v>519.53</v>
      </c>
      <c r="BF40" s="55">
        <v>506.9</v>
      </c>
      <c r="BG40" s="55">
        <v>430.49</v>
      </c>
      <c r="BH40" s="55">
        <v>419.8</v>
      </c>
      <c r="BI40" s="55">
        <v>241.35</v>
      </c>
      <c r="BJ40" s="55">
        <v>63.84</v>
      </c>
      <c r="BK40" s="55">
        <v>465.46</v>
      </c>
      <c r="BL40" s="55">
        <v>251</v>
      </c>
      <c r="BM40" s="55">
        <v>130.27000000000001</v>
      </c>
      <c r="BN40" s="55">
        <v>56.78</v>
      </c>
      <c r="BO40" s="55">
        <v>40.700000000000003</v>
      </c>
      <c r="BP40" s="55">
        <v>13.12</v>
      </c>
      <c r="BQ40" s="55">
        <v>4.33</v>
      </c>
      <c r="BR40" s="55">
        <v>6.41</v>
      </c>
      <c r="BS40" s="55">
        <v>0.64300000000000002</v>
      </c>
      <c r="BT40" s="55">
        <v>0.48099999999999998</v>
      </c>
      <c r="BU40" s="55">
        <v>0.219</v>
      </c>
      <c r="BV40" s="55">
        <v>0.23799999999999999</v>
      </c>
      <c r="BW40" s="55">
        <v>0.38400000000000001</v>
      </c>
      <c r="BX40" s="55">
        <v>7.5</v>
      </c>
      <c r="BY40" s="55">
        <v>25.1</v>
      </c>
      <c r="BZ40" s="55">
        <v>73.400000000000006</v>
      </c>
      <c r="CA40" s="55">
        <v>98.4</v>
      </c>
      <c r="CB40" s="55">
        <v>4.51</v>
      </c>
      <c r="CC40" s="55">
        <v>17.05</v>
      </c>
      <c r="CD40" s="55">
        <v>5.66</v>
      </c>
      <c r="CE40" s="55">
        <v>23.91</v>
      </c>
      <c r="CF40" s="55">
        <v>7.88</v>
      </c>
      <c r="CG40" s="55">
        <v>4.7</v>
      </c>
      <c r="CH40" s="55">
        <v>6.51</v>
      </c>
      <c r="CI40" s="55">
        <v>16.690000000000001</v>
      </c>
      <c r="CJ40" s="55">
        <v>37.299999999999997</v>
      </c>
      <c r="CK40" s="55">
        <v>11.63</v>
      </c>
      <c r="CL40" s="55">
        <v>1.9279999999999999</v>
      </c>
      <c r="CM40" s="55">
        <v>1.1319999999999999</v>
      </c>
      <c r="CN40" s="55">
        <v>0.88200000000000001</v>
      </c>
      <c r="CO40" s="55">
        <v>0.72399999999999998</v>
      </c>
      <c r="CP40" s="55">
        <v>0.53900000000000003</v>
      </c>
      <c r="CQ40" s="55">
        <v>0.51</v>
      </c>
      <c r="CR40" s="55">
        <v>571.39</v>
      </c>
      <c r="CS40" s="55">
        <v>509.21</v>
      </c>
      <c r="CT40" s="55">
        <v>372.06</v>
      </c>
      <c r="CU40" s="55">
        <v>604.66999999999996</v>
      </c>
      <c r="CV40" s="55">
        <v>562.19000000000005</v>
      </c>
      <c r="CW40" s="55">
        <v>532.26</v>
      </c>
      <c r="CX40" s="55">
        <v>538.97</v>
      </c>
      <c r="CY40" s="55">
        <v>496.49</v>
      </c>
      <c r="CZ40" s="55">
        <v>466.56</v>
      </c>
      <c r="DA40" s="55">
        <v>1.252</v>
      </c>
      <c r="DB40" s="55">
        <v>1.149</v>
      </c>
      <c r="DC40" s="55">
        <v>0.72199999999999998</v>
      </c>
      <c r="DD40" s="55">
        <v>0.30399999999999999</v>
      </c>
      <c r="DE40" s="55">
        <v>9.1999999999999998E-2</v>
      </c>
      <c r="DF40" s="55">
        <v>9.8000000000000004E-2</v>
      </c>
      <c r="DG40" s="55">
        <v>0.11899999999999999</v>
      </c>
      <c r="DH40" s="55">
        <v>8.1000000000000003E-2</v>
      </c>
      <c r="DI40" s="55">
        <v>1.012</v>
      </c>
      <c r="DJ40" s="55">
        <v>0.54300000000000004</v>
      </c>
      <c r="DK40" s="55">
        <v>0.46</v>
      </c>
      <c r="DL40" s="55">
        <v>0.34899999999999998</v>
      </c>
      <c r="DM40" s="55">
        <v>0.22900000000000001</v>
      </c>
      <c r="DN40" s="55">
        <v>0.17199999999999999</v>
      </c>
      <c r="DO40" s="55">
        <v>0.114</v>
      </c>
      <c r="DP40" s="55">
        <v>9.0999999999999998E-2</v>
      </c>
      <c r="DQ40" s="55">
        <v>0.52300000000000002</v>
      </c>
      <c r="DR40" s="55">
        <v>0.374</v>
      </c>
      <c r="DS40" s="55">
        <v>0.22500000000000001</v>
      </c>
      <c r="DT40" s="55">
        <v>0.21</v>
      </c>
      <c r="DU40" s="55">
        <v>0.2</v>
      </c>
      <c r="DV40" s="55">
        <v>0.17100000000000001</v>
      </c>
      <c r="DW40" s="55">
        <v>0.129</v>
      </c>
      <c r="DX40" s="55">
        <v>8.6999999999999994E-2</v>
      </c>
      <c r="DY40" s="55">
        <v>3.3490000000000002</v>
      </c>
      <c r="DZ40" s="55">
        <v>2.0939999999999999</v>
      </c>
      <c r="EA40" s="55">
        <v>1.573</v>
      </c>
      <c r="EB40" s="55">
        <v>1.2390000000000001</v>
      </c>
      <c r="EC40" s="55">
        <v>0.90200000000000002</v>
      </c>
      <c r="ED40" s="55">
        <v>0.70699999999999996</v>
      </c>
      <c r="EE40" s="55">
        <v>0.317</v>
      </c>
      <c r="EF40" s="55">
        <v>0.20100000000000001</v>
      </c>
      <c r="EG40" s="55">
        <v>0.105</v>
      </c>
      <c r="EH40" s="55">
        <v>1.617</v>
      </c>
      <c r="EI40" s="55">
        <v>0.92100000000000004</v>
      </c>
      <c r="EJ40" s="55">
        <v>0.51700000000000002</v>
      </c>
      <c r="EK40" s="55">
        <v>0.44800000000000001</v>
      </c>
      <c r="EL40" s="55">
        <v>0.32200000000000001</v>
      </c>
      <c r="EM40" s="55">
        <v>0.26900000000000002</v>
      </c>
      <c r="EN40" s="55">
        <v>0.11600000000000001</v>
      </c>
      <c r="EO40" s="55">
        <v>9.6000000000000002E-2</v>
      </c>
      <c r="EP40" s="55">
        <v>0.04</v>
      </c>
      <c r="EQ40" s="55">
        <v>48.44</v>
      </c>
      <c r="ER40" s="55">
        <v>34.28</v>
      </c>
      <c r="ES40" s="55">
        <v>8.5</v>
      </c>
      <c r="ET40" s="55">
        <v>23.16</v>
      </c>
      <c r="EU40" s="55">
        <v>48.05</v>
      </c>
    </row>
    <row r="41" spans="1:151" x14ac:dyDescent="0.2">
      <c r="A41" s="3">
        <v>38</v>
      </c>
      <c r="B41" s="20">
        <v>285</v>
      </c>
      <c r="C41" s="21">
        <v>306.39999999999998</v>
      </c>
      <c r="D41" s="24">
        <v>225</v>
      </c>
      <c r="E41" s="24">
        <v>241.9</v>
      </c>
      <c r="F41" s="24">
        <v>229.8</v>
      </c>
      <c r="G41" s="24">
        <v>246.7</v>
      </c>
      <c r="H41" s="24">
        <v>271.39999999999998</v>
      </c>
      <c r="I41" s="24">
        <v>288.3</v>
      </c>
      <c r="J41" s="24">
        <v>309.7</v>
      </c>
      <c r="K41" s="24">
        <v>326.60000000000002</v>
      </c>
      <c r="L41" s="24">
        <v>222.3</v>
      </c>
      <c r="M41" s="21">
        <v>239</v>
      </c>
      <c r="N41" s="21">
        <v>284.10000000000002</v>
      </c>
      <c r="O41" s="21">
        <v>300</v>
      </c>
      <c r="P41" s="21">
        <v>274.60000000000002</v>
      </c>
      <c r="Q41" s="21">
        <v>289.8</v>
      </c>
      <c r="R41" s="21">
        <v>252.3</v>
      </c>
      <c r="S41" s="21">
        <v>265.8</v>
      </c>
      <c r="T41" s="21">
        <v>231.1</v>
      </c>
      <c r="U41" s="21">
        <v>243</v>
      </c>
      <c r="V41" s="21">
        <v>214.1</v>
      </c>
      <c r="W41" s="21">
        <v>224.7</v>
      </c>
      <c r="X41" s="21">
        <v>205.7</v>
      </c>
      <c r="Y41" s="21">
        <v>215.7</v>
      </c>
      <c r="Z41" s="21">
        <v>67.849999999999994</v>
      </c>
      <c r="AA41" s="34">
        <v>79.260000000000005</v>
      </c>
      <c r="AB41" s="35">
        <v>0.75</v>
      </c>
      <c r="AC41" s="52">
        <v>47.55</v>
      </c>
      <c r="AD41" s="52">
        <v>47.55</v>
      </c>
      <c r="AE41" s="24"/>
      <c r="AF41" s="53"/>
      <c r="AG41" s="52">
        <v>21.9</v>
      </c>
      <c r="AH41" s="54">
        <v>21.9</v>
      </c>
      <c r="AI41" s="52">
        <v>10</v>
      </c>
      <c r="AJ41" s="54">
        <v>10</v>
      </c>
      <c r="AK41" s="52">
        <v>0.35499999999999998</v>
      </c>
      <c r="AL41" s="54">
        <v>0.35499999999999998</v>
      </c>
      <c r="AM41" s="55">
        <v>177.01</v>
      </c>
      <c r="AN41" s="55">
        <v>502.31</v>
      </c>
      <c r="AO41" s="55">
        <v>240.15</v>
      </c>
      <c r="AP41" s="55">
        <v>406.03</v>
      </c>
      <c r="AQ41" s="55">
        <v>337.64</v>
      </c>
      <c r="AR41" s="55">
        <v>565.04</v>
      </c>
      <c r="AS41" s="55">
        <v>262.64999999999998</v>
      </c>
      <c r="AT41" s="55">
        <v>493.26</v>
      </c>
      <c r="AU41" s="55">
        <v>424.42</v>
      </c>
      <c r="AV41" s="55">
        <v>601.39</v>
      </c>
      <c r="AW41" s="55">
        <v>278.19</v>
      </c>
      <c r="AX41" s="55">
        <v>542.54</v>
      </c>
      <c r="AY41" s="55">
        <v>462.23</v>
      </c>
      <c r="AZ41" s="55">
        <v>348.12</v>
      </c>
      <c r="BA41" s="55">
        <v>496.07</v>
      </c>
      <c r="BB41" s="55">
        <v>434.17</v>
      </c>
      <c r="BC41" s="55">
        <v>298.72000000000003</v>
      </c>
      <c r="BD41" s="55">
        <v>5.01</v>
      </c>
      <c r="BE41" s="55">
        <v>526.32000000000005</v>
      </c>
      <c r="BF41" s="55">
        <v>513.51</v>
      </c>
      <c r="BG41" s="55">
        <v>436.76</v>
      </c>
      <c r="BH41" s="55">
        <v>425.94</v>
      </c>
      <c r="BI41" s="55">
        <v>244.37</v>
      </c>
      <c r="BJ41" s="55">
        <v>64.53</v>
      </c>
      <c r="BK41" s="55">
        <v>469.72</v>
      </c>
      <c r="BL41" s="55">
        <v>251</v>
      </c>
      <c r="BM41" s="55">
        <v>132.12</v>
      </c>
      <c r="BN41" s="55">
        <v>56.78</v>
      </c>
      <c r="BO41" s="55">
        <v>41.48</v>
      </c>
      <c r="BP41" s="55">
        <v>13.12</v>
      </c>
      <c r="BQ41" s="55">
        <v>4.41</v>
      </c>
      <c r="BR41" s="55">
        <v>6.51</v>
      </c>
      <c r="BS41" s="55">
        <v>0.66900000000000004</v>
      </c>
      <c r="BT41" s="55">
        <v>0.502</v>
      </c>
      <c r="BU41" s="55">
        <v>0.22800000000000001</v>
      </c>
      <c r="BV41" s="55">
        <v>0.245</v>
      </c>
      <c r="BW41" s="55">
        <v>0.4</v>
      </c>
      <c r="BX41" s="55">
        <v>7.5</v>
      </c>
      <c r="BY41" s="55">
        <v>25.1</v>
      </c>
      <c r="BZ41" s="55">
        <v>73.400000000000006</v>
      </c>
      <c r="CA41" s="55">
        <v>98.4</v>
      </c>
      <c r="CB41" s="55">
        <v>4.51</v>
      </c>
      <c r="CC41" s="55">
        <v>17.05</v>
      </c>
      <c r="CD41" s="55">
        <v>5.87</v>
      </c>
      <c r="CE41" s="55">
        <v>23.91</v>
      </c>
      <c r="CF41" s="55">
        <v>8.18</v>
      </c>
      <c r="CG41" s="55">
        <v>4.7</v>
      </c>
      <c r="CH41" s="55">
        <v>6.51</v>
      </c>
      <c r="CI41" s="55">
        <v>16.690000000000001</v>
      </c>
      <c r="CJ41" s="55">
        <v>37.299999999999997</v>
      </c>
      <c r="CK41" s="55">
        <v>11.63</v>
      </c>
      <c r="CL41" s="55">
        <v>1.9550000000000001</v>
      </c>
      <c r="CM41" s="55">
        <v>1.1539999999999999</v>
      </c>
      <c r="CN41" s="55">
        <v>0.90800000000000003</v>
      </c>
      <c r="CO41" s="55">
        <v>0.747</v>
      </c>
      <c r="CP41" s="55">
        <v>0.55400000000000005</v>
      </c>
      <c r="CQ41" s="55">
        <v>0.52600000000000002</v>
      </c>
      <c r="CR41" s="55">
        <v>577.04</v>
      </c>
      <c r="CS41" s="55">
        <v>514.48</v>
      </c>
      <c r="CT41" s="55">
        <v>375.55</v>
      </c>
      <c r="CU41" s="55">
        <v>610.72</v>
      </c>
      <c r="CV41" s="55">
        <v>568.28</v>
      </c>
      <c r="CW41" s="55">
        <v>538.44000000000005</v>
      </c>
      <c r="CX41" s="55">
        <v>544.95000000000005</v>
      </c>
      <c r="CY41" s="55">
        <v>502.51</v>
      </c>
      <c r="CZ41" s="55">
        <v>472.67</v>
      </c>
      <c r="DA41" s="55">
        <v>1.3049999999999999</v>
      </c>
      <c r="DB41" s="55">
        <v>1.198</v>
      </c>
      <c r="DC41" s="55">
        <v>0.753</v>
      </c>
      <c r="DD41" s="55">
        <v>0.317</v>
      </c>
      <c r="DE41" s="55">
        <v>9.6000000000000002E-2</v>
      </c>
      <c r="DF41" s="55">
        <v>0.10299999999999999</v>
      </c>
      <c r="DG41" s="55">
        <v>0.125</v>
      </c>
      <c r="DH41" s="55">
        <v>8.5000000000000006E-2</v>
      </c>
      <c r="DI41" s="55">
        <v>1.0569999999999999</v>
      </c>
      <c r="DJ41" s="55">
        <v>0.55900000000000005</v>
      </c>
      <c r="DK41" s="55">
        <v>0.47099999999999997</v>
      </c>
      <c r="DL41" s="55">
        <v>0.35599999999999998</v>
      </c>
      <c r="DM41" s="55">
        <v>0.23300000000000001</v>
      </c>
      <c r="DN41" s="55">
        <v>0.17499999999999999</v>
      </c>
      <c r="DO41" s="55">
        <v>0.11600000000000001</v>
      </c>
      <c r="DP41" s="55">
        <v>9.2999999999999999E-2</v>
      </c>
      <c r="DQ41" s="55">
        <v>0.53700000000000003</v>
      </c>
      <c r="DR41" s="55">
        <v>0.38400000000000001</v>
      </c>
      <c r="DS41" s="55">
        <v>0.23100000000000001</v>
      </c>
      <c r="DT41" s="55">
        <v>0.216</v>
      </c>
      <c r="DU41" s="55">
        <v>0.20499999999999999</v>
      </c>
      <c r="DV41" s="55">
        <v>0.17499999999999999</v>
      </c>
      <c r="DW41" s="55">
        <v>0.13200000000000001</v>
      </c>
      <c r="DX41" s="55">
        <v>8.8999999999999996E-2</v>
      </c>
      <c r="DY41" s="55">
        <v>3.3809999999999998</v>
      </c>
      <c r="DZ41" s="55">
        <v>2.1139999999999999</v>
      </c>
      <c r="EA41" s="55">
        <v>1.6060000000000001</v>
      </c>
      <c r="EB41" s="55">
        <v>1.2709999999999999</v>
      </c>
      <c r="EC41" s="55">
        <v>0.92400000000000004</v>
      </c>
      <c r="ED41" s="55">
        <v>0.72799999999999998</v>
      </c>
      <c r="EE41" s="55">
        <v>0.32400000000000001</v>
      </c>
      <c r="EF41" s="55">
        <v>0.20599999999999999</v>
      </c>
      <c r="EG41" s="55">
        <v>0.107</v>
      </c>
      <c r="EH41" s="55">
        <v>1.6240000000000001</v>
      </c>
      <c r="EI41" s="55">
        <v>0.92500000000000004</v>
      </c>
      <c r="EJ41" s="55">
        <v>0.52500000000000002</v>
      </c>
      <c r="EK41" s="55">
        <v>0.45500000000000002</v>
      </c>
      <c r="EL41" s="55">
        <v>0.32600000000000001</v>
      </c>
      <c r="EM41" s="55">
        <v>0.27400000000000002</v>
      </c>
      <c r="EN41" s="55">
        <v>0.11899999999999999</v>
      </c>
      <c r="EO41" s="55">
        <v>9.8000000000000004E-2</v>
      </c>
      <c r="EP41" s="55">
        <v>4.1000000000000002E-2</v>
      </c>
      <c r="EQ41" s="55">
        <v>49.42</v>
      </c>
      <c r="ER41" s="55">
        <v>34.97</v>
      </c>
      <c r="ES41" s="55">
        <v>8.5</v>
      </c>
      <c r="ET41" s="55">
        <v>23.16</v>
      </c>
      <c r="EU41" s="55">
        <v>48.05</v>
      </c>
    </row>
    <row r="42" spans="1:151" x14ac:dyDescent="0.2">
      <c r="A42" s="3">
        <v>39</v>
      </c>
      <c r="B42" s="20">
        <v>285</v>
      </c>
      <c r="C42" s="21">
        <v>306.39999999999998</v>
      </c>
      <c r="D42" s="24">
        <v>225</v>
      </c>
      <c r="E42" s="24">
        <v>241.9</v>
      </c>
      <c r="F42" s="24">
        <v>229.8</v>
      </c>
      <c r="G42" s="24">
        <v>246.7</v>
      </c>
      <c r="H42" s="24">
        <v>271.39999999999998</v>
      </c>
      <c r="I42" s="24">
        <v>288.3</v>
      </c>
      <c r="J42" s="24">
        <v>309.7</v>
      </c>
      <c r="K42" s="24">
        <v>326.60000000000002</v>
      </c>
      <c r="L42" s="24">
        <v>222.3</v>
      </c>
      <c r="M42" s="21">
        <v>239</v>
      </c>
      <c r="N42" s="21">
        <v>284.10000000000002</v>
      </c>
      <c r="O42" s="21">
        <v>300</v>
      </c>
      <c r="P42" s="21">
        <v>274.60000000000002</v>
      </c>
      <c r="Q42" s="21">
        <v>289.8</v>
      </c>
      <c r="R42" s="21">
        <v>252.3</v>
      </c>
      <c r="S42" s="21">
        <v>265.8</v>
      </c>
      <c r="T42" s="21">
        <v>231.1</v>
      </c>
      <c r="U42" s="21">
        <v>243</v>
      </c>
      <c r="V42" s="21">
        <v>214.1</v>
      </c>
      <c r="W42" s="21">
        <v>224.7</v>
      </c>
      <c r="X42" s="21">
        <v>205.7</v>
      </c>
      <c r="Y42" s="21">
        <v>215.7</v>
      </c>
      <c r="Z42" s="21">
        <v>69.61</v>
      </c>
      <c r="AA42" s="34">
        <v>80.19</v>
      </c>
      <c r="AB42" s="35">
        <v>0.75</v>
      </c>
      <c r="AC42" s="52">
        <v>48.91</v>
      </c>
      <c r="AD42" s="52">
        <v>48.91</v>
      </c>
      <c r="AE42" s="24"/>
      <c r="AF42" s="53"/>
      <c r="AG42" s="52">
        <v>22.34</v>
      </c>
      <c r="AH42" s="54">
        <v>22.34</v>
      </c>
      <c r="AI42" s="52">
        <v>10</v>
      </c>
      <c r="AJ42" s="54">
        <v>10</v>
      </c>
      <c r="AK42" s="52">
        <v>0.371</v>
      </c>
      <c r="AL42" s="54">
        <v>0.371</v>
      </c>
      <c r="AM42" s="55">
        <v>177.01</v>
      </c>
      <c r="AN42" s="55">
        <v>511.97</v>
      </c>
      <c r="AO42" s="55">
        <v>240.15</v>
      </c>
      <c r="AP42" s="55">
        <v>413.52</v>
      </c>
      <c r="AQ42" s="55">
        <v>344.56</v>
      </c>
      <c r="AR42" s="55">
        <v>576.25</v>
      </c>
      <c r="AS42" s="55">
        <v>262.64999999999998</v>
      </c>
      <c r="AT42" s="55">
        <v>502.82</v>
      </c>
      <c r="AU42" s="55">
        <v>433.45</v>
      </c>
      <c r="AV42" s="55">
        <v>613.4</v>
      </c>
      <c r="AW42" s="55">
        <v>278.19</v>
      </c>
      <c r="AX42" s="55">
        <v>553.04</v>
      </c>
      <c r="AY42" s="55">
        <v>472</v>
      </c>
      <c r="AZ42" s="55">
        <v>352.91</v>
      </c>
      <c r="BA42" s="55">
        <v>502.63</v>
      </c>
      <c r="BB42" s="55">
        <v>440.39</v>
      </c>
      <c r="BC42" s="55">
        <v>303.2</v>
      </c>
      <c r="BD42" s="55">
        <v>5.08</v>
      </c>
      <c r="BE42" s="55">
        <v>533.44000000000005</v>
      </c>
      <c r="BF42" s="55">
        <v>520.44000000000005</v>
      </c>
      <c r="BG42" s="55">
        <v>443.31</v>
      </c>
      <c r="BH42" s="55">
        <v>432.37</v>
      </c>
      <c r="BI42" s="55">
        <v>247.52</v>
      </c>
      <c r="BJ42" s="55">
        <v>65.23</v>
      </c>
      <c r="BK42" s="55">
        <v>474.1</v>
      </c>
      <c r="BL42" s="55">
        <v>251</v>
      </c>
      <c r="BM42" s="55">
        <v>134.13999999999999</v>
      </c>
      <c r="BN42" s="55">
        <v>56.78</v>
      </c>
      <c r="BO42" s="55">
        <v>42.31</v>
      </c>
      <c r="BP42" s="55">
        <v>13.12</v>
      </c>
      <c r="BQ42" s="55">
        <v>4.49</v>
      </c>
      <c r="BR42" s="55">
        <v>6.6</v>
      </c>
      <c r="BS42" s="55">
        <v>0.69599999999999995</v>
      </c>
      <c r="BT42" s="55">
        <v>0.52300000000000002</v>
      </c>
      <c r="BU42" s="55">
        <v>0.23799999999999999</v>
      </c>
      <c r="BV42" s="55">
        <v>0.252</v>
      </c>
      <c r="BW42" s="55">
        <v>0.41599999999999998</v>
      </c>
      <c r="BX42" s="55">
        <v>7.5</v>
      </c>
      <c r="BY42" s="55">
        <v>25.1</v>
      </c>
      <c r="BZ42" s="55">
        <v>73.400000000000006</v>
      </c>
      <c r="CA42" s="55">
        <v>98.4</v>
      </c>
      <c r="CB42" s="55">
        <v>4.51</v>
      </c>
      <c r="CC42" s="55">
        <v>17.05</v>
      </c>
      <c r="CD42" s="55">
        <v>6.09</v>
      </c>
      <c r="CE42" s="55">
        <v>23.91</v>
      </c>
      <c r="CF42" s="55">
        <v>8.49</v>
      </c>
      <c r="CG42" s="55">
        <v>4.7</v>
      </c>
      <c r="CH42" s="55">
        <v>6.51</v>
      </c>
      <c r="CI42" s="55">
        <v>16.690000000000001</v>
      </c>
      <c r="CJ42" s="55">
        <v>37.299999999999997</v>
      </c>
      <c r="CK42" s="55">
        <v>11.63</v>
      </c>
      <c r="CL42" s="55">
        <v>1.9830000000000001</v>
      </c>
      <c r="CM42" s="55">
        <v>1.177</v>
      </c>
      <c r="CN42" s="55">
        <v>0.93500000000000005</v>
      </c>
      <c r="CO42" s="55">
        <v>0.77100000000000002</v>
      </c>
      <c r="CP42" s="55">
        <v>0.56999999999999995</v>
      </c>
      <c r="CQ42" s="55">
        <v>0.54200000000000004</v>
      </c>
      <c r="CR42" s="55">
        <v>583.07000000000005</v>
      </c>
      <c r="CS42" s="55">
        <v>520.08000000000004</v>
      </c>
      <c r="CT42" s="55">
        <v>379.35</v>
      </c>
      <c r="CU42" s="55">
        <v>617.17999999999995</v>
      </c>
      <c r="CV42" s="55">
        <v>574.80999999999995</v>
      </c>
      <c r="CW42" s="55">
        <v>545.07000000000005</v>
      </c>
      <c r="CX42" s="55">
        <v>551.17999999999995</v>
      </c>
      <c r="CY42" s="55">
        <v>508.81</v>
      </c>
      <c r="CZ42" s="55">
        <v>479.07</v>
      </c>
      <c r="DA42" s="55">
        <v>1.361</v>
      </c>
      <c r="DB42" s="55">
        <v>1.2490000000000001</v>
      </c>
      <c r="DC42" s="55">
        <v>0.78500000000000003</v>
      </c>
      <c r="DD42" s="55">
        <v>0.33</v>
      </c>
      <c r="DE42" s="55">
        <v>0.1</v>
      </c>
      <c r="DF42" s="55">
        <v>0.107</v>
      </c>
      <c r="DG42" s="55">
        <v>0.13</v>
      </c>
      <c r="DH42" s="55">
        <v>8.7999999999999995E-2</v>
      </c>
      <c r="DI42" s="55">
        <v>1.103</v>
      </c>
      <c r="DJ42" s="55">
        <v>0.57499999999999996</v>
      </c>
      <c r="DK42" s="55">
        <v>0.48399999999999999</v>
      </c>
      <c r="DL42" s="55">
        <v>0.36399999999999999</v>
      </c>
      <c r="DM42" s="55">
        <v>0.23799999999999999</v>
      </c>
      <c r="DN42" s="55">
        <v>0.17799999999999999</v>
      </c>
      <c r="DO42" s="55">
        <v>0.11799999999999999</v>
      </c>
      <c r="DP42" s="55">
        <v>9.4E-2</v>
      </c>
      <c r="DQ42" s="55">
        <v>0.55200000000000005</v>
      </c>
      <c r="DR42" s="55">
        <v>0.39400000000000002</v>
      </c>
      <c r="DS42" s="55">
        <v>0.23699999999999999</v>
      </c>
      <c r="DT42" s="55">
        <v>0.222</v>
      </c>
      <c r="DU42" s="55">
        <v>0.21</v>
      </c>
      <c r="DV42" s="55">
        <v>0.17899999999999999</v>
      </c>
      <c r="DW42" s="55">
        <v>0.13500000000000001</v>
      </c>
      <c r="DX42" s="55">
        <v>9.0999999999999998E-2</v>
      </c>
      <c r="DY42" s="55">
        <v>3.4169999999999998</v>
      </c>
      <c r="DZ42" s="55">
        <v>2.1360000000000001</v>
      </c>
      <c r="EA42" s="55">
        <v>1.64</v>
      </c>
      <c r="EB42" s="55">
        <v>1.304</v>
      </c>
      <c r="EC42" s="55">
        <v>0.94599999999999995</v>
      </c>
      <c r="ED42" s="55">
        <v>0.751</v>
      </c>
      <c r="EE42" s="55">
        <v>0.33200000000000002</v>
      </c>
      <c r="EF42" s="55">
        <v>0.21</v>
      </c>
      <c r="EG42" s="55">
        <v>0.109</v>
      </c>
      <c r="EH42" s="55">
        <v>1.6319999999999999</v>
      </c>
      <c r="EI42" s="55">
        <v>0.92900000000000005</v>
      </c>
      <c r="EJ42" s="55">
        <v>0.53300000000000003</v>
      </c>
      <c r="EK42" s="55">
        <v>0.46200000000000002</v>
      </c>
      <c r="EL42" s="55">
        <v>0.33100000000000002</v>
      </c>
      <c r="EM42" s="55">
        <v>0.27900000000000003</v>
      </c>
      <c r="EN42" s="55">
        <v>0.121</v>
      </c>
      <c r="EO42" s="55">
        <v>0.1</v>
      </c>
      <c r="EP42" s="55">
        <v>4.2000000000000003E-2</v>
      </c>
      <c r="EQ42" s="55">
        <v>50.44</v>
      </c>
      <c r="ER42" s="55">
        <v>35.69</v>
      </c>
      <c r="ES42" s="55">
        <v>8.5</v>
      </c>
      <c r="ET42" s="55">
        <v>23.16</v>
      </c>
      <c r="EU42" s="55">
        <v>48.05</v>
      </c>
    </row>
    <row r="43" spans="1:151" x14ac:dyDescent="0.2">
      <c r="A43" s="3">
        <v>40</v>
      </c>
      <c r="B43" s="20">
        <v>285</v>
      </c>
      <c r="C43" s="21">
        <v>306.39999999999998</v>
      </c>
      <c r="D43" s="24">
        <v>225</v>
      </c>
      <c r="E43" s="24">
        <v>241.9</v>
      </c>
      <c r="F43" s="24">
        <v>229.8</v>
      </c>
      <c r="G43" s="24">
        <v>246.7</v>
      </c>
      <c r="H43" s="24">
        <v>271.39999999999998</v>
      </c>
      <c r="I43" s="24">
        <v>288.3</v>
      </c>
      <c r="J43" s="24">
        <v>309.7</v>
      </c>
      <c r="K43" s="24">
        <v>326.60000000000002</v>
      </c>
      <c r="L43" s="24">
        <v>222.3</v>
      </c>
      <c r="M43" s="21">
        <v>239</v>
      </c>
      <c r="N43" s="21">
        <v>284.10000000000002</v>
      </c>
      <c r="O43" s="21">
        <v>300</v>
      </c>
      <c r="P43" s="21">
        <v>274.60000000000002</v>
      </c>
      <c r="Q43" s="21">
        <v>289.8</v>
      </c>
      <c r="R43" s="21">
        <v>252.3</v>
      </c>
      <c r="S43" s="21">
        <v>265.8</v>
      </c>
      <c r="T43" s="21">
        <v>231.1</v>
      </c>
      <c r="U43" s="21">
        <v>243</v>
      </c>
      <c r="V43" s="21">
        <v>214.1</v>
      </c>
      <c r="W43" s="21">
        <v>224.7</v>
      </c>
      <c r="X43" s="21">
        <v>205.7</v>
      </c>
      <c r="Y43" s="21">
        <v>215.7</v>
      </c>
      <c r="Z43" s="21">
        <v>71.45</v>
      </c>
      <c r="AA43" s="34">
        <v>81.13</v>
      </c>
      <c r="AB43" s="35">
        <v>0.75</v>
      </c>
      <c r="AC43" s="52">
        <v>50.33</v>
      </c>
      <c r="AD43" s="52">
        <v>50.33</v>
      </c>
      <c r="AE43" s="24"/>
      <c r="AF43" s="53"/>
      <c r="AG43" s="52">
        <v>22.8</v>
      </c>
      <c r="AH43" s="54">
        <v>22.8</v>
      </c>
      <c r="AI43" s="52">
        <v>10</v>
      </c>
      <c r="AJ43" s="54">
        <v>10</v>
      </c>
      <c r="AK43" s="52">
        <v>0.38700000000000001</v>
      </c>
      <c r="AL43" s="54">
        <v>0.38700000000000001</v>
      </c>
      <c r="AM43" s="55">
        <v>177.01</v>
      </c>
      <c r="AN43" s="55">
        <v>522.03</v>
      </c>
      <c r="AO43" s="55">
        <v>240.15</v>
      </c>
      <c r="AP43" s="55">
        <v>421.19</v>
      </c>
      <c r="AQ43" s="55">
        <v>351.67</v>
      </c>
      <c r="AR43" s="55">
        <v>587.91</v>
      </c>
      <c r="AS43" s="55">
        <v>262.64999999999998</v>
      </c>
      <c r="AT43" s="55">
        <v>512.61</v>
      </c>
      <c r="AU43" s="55">
        <v>442.74</v>
      </c>
      <c r="AV43" s="55">
        <v>625.9</v>
      </c>
      <c r="AW43" s="55">
        <v>278.19</v>
      </c>
      <c r="AX43" s="55">
        <v>563.82000000000005</v>
      </c>
      <c r="AY43" s="55">
        <v>482.05</v>
      </c>
      <c r="AZ43" s="55">
        <v>357.89</v>
      </c>
      <c r="BA43" s="55">
        <v>509.62</v>
      </c>
      <c r="BB43" s="55">
        <v>446.87</v>
      </c>
      <c r="BC43" s="55">
        <v>308.01</v>
      </c>
      <c r="BD43" s="55">
        <v>5.17</v>
      </c>
      <c r="BE43" s="55">
        <v>540.85</v>
      </c>
      <c r="BF43" s="55">
        <v>527.66999999999996</v>
      </c>
      <c r="BG43" s="55">
        <v>450.09</v>
      </c>
      <c r="BH43" s="55">
        <v>439.03</v>
      </c>
      <c r="BI43" s="55">
        <v>251.05</v>
      </c>
      <c r="BJ43" s="55">
        <v>65.92</v>
      </c>
      <c r="BK43" s="55">
        <v>478.77</v>
      </c>
      <c r="BL43" s="55">
        <v>251</v>
      </c>
      <c r="BM43" s="55">
        <v>136.35</v>
      </c>
      <c r="BN43" s="55">
        <v>56.78</v>
      </c>
      <c r="BO43" s="55">
        <v>43.2</v>
      </c>
      <c r="BP43" s="55">
        <v>13.12</v>
      </c>
      <c r="BQ43" s="55">
        <v>4.58</v>
      </c>
      <c r="BR43" s="55">
        <v>6.7</v>
      </c>
      <c r="BS43" s="55">
        <v>0.72399999999999998</v>
      </c>
      <c r="BT43" s="55">
        <v>0.54400000000000004</v>
      </c>
      <c r="BU43" s="55">
        <v>0.248</v>
      </c>
      <c r="BV43" s="55">
        <v>0.26</v>
      </c>
      <c r="BW43" s="55">
        <v>0.433</v>
      </c>
      <c r="BX43" s="55">
        <v>7.5</v>
      </c>
      <c r="BY43" s="55">
        <v>25.1</v>
      </c>
      <c r="BZ43" s="55">
        <v>73.400000000000006</v>
      </c>
      <c r="CA43" s="55">
        <v>98.4</v>
      </c>
      <c r="CB43" s="55">
        <v>4.51</v>
      </c>
      <c r="CC43" s="55">
        <v>17.05</v>
      </c>
      <c r="CD43" s="55">
        <v>6.33</v>
      </c>
      <c r="CE43" s="55">
        <v>23.91</v>
      </c>
      <c r="CF43" s="55">
        <v>8.82</v>
      </c>
      <c r="CG43" s="55">
        <v>4.7</v>
      </c>
      <c r="CH43" s="55">
        <v>6.51</v>
      </c>
      <c r="CI43" s="55">
        <v>16.690000000000001</v>
      </c>
      <c r="CJ43" s="55">
        <v>37.299999999999997</v>
      </c>
      <c r="CK43" s="55">
        <v>11.63</v>
      </c>
      <c r="CL43" s="55">
        <v>2.0139999999999998</v>
      </c>
      <c r="CM43" s="55">
        <v>1.202</v>
      </c>
      <c r="CN43" s="55">
        <v>0.96399999999999997</v>
      </c>
      <c r="CO43" s="55">
        <v>0.79700000000000004</v>
      </c>
      <c r="CP43" s="55">
        <v>0.58599999999999997</v>
      </c>
      <c r="CQ43" s="55">
        <v>0.55800000000000005</v>
      </c>
      <c r="CR43" s="55">
        <v>589.65</v>
      </c>
      <c r="CS43" s="55">
        <v>526.08000000000004</v>
      </c>
      <c r="CT43" s="55">
        <v>383.54</v>
      </c>
      <c r="CU43" s="55">
        <v>623.94000000000005</v>
      </c>
      <c r="CV43" s="55">
        <v>581.64</v>
      </c>
      <c r="CW43" s="55">
        <v>552.01</v>
      </c>
      <c r="CX43" s="55">
        <v>557.65</v>
      </c>
      <c r="CY43" s="55">
        <v>515.36</v>
      </c>
      <c r="CZ43" s="55">
        <v>485.72</v>
      </c>
      <c r="DA43" s="55">
        <v>1.419</v>
      </c>
      <c r="DB43" s="55">
        <v>1.3029999999999999</v>
      </c>
      <c r="DC43" s="55">
        <v>0.81799999999999995</v>
      </c>
      <c r="DD43" s="55">
        <v>0.34399999999999997</v>
      </c>
      <c r="DE43" s="55">
        <v>0.104</v>
      </c>
      <c r="DF43" s="55">
        <v>0.112</v>
      </c>
      <c r="DG43" s="55">
        <v>0.13600000000000001</v>
      </c>
      <c r="DH43" s="55">
        <v>9.1999999999999998E-2</v>
      </c>
      <c r="DI43" s="55">
        <v>1.1519999999999999</v>
      </c>
      <c r="DJ43" s="55">
        <v>0.59099999999999997</v>
      </c>
      <c r="DK43" s="55">
        <v>0.497</v>
      </c>
      <c r="DL43" s="55">
        <v>0.372</v>
      </c>
      <c r="DM43" s="55">
        <v>0.24299999999999999</v>
      </c>
      <c r="DN43" s="55">
        <v>0.182</v>
      </c>
      <c r="DO43" s="55">
        <v>0.12</v>
      </c>
      <c r="DP43" s="55">
        <v>9.6000000000000002E-2</v>
      </c>
      <c r="DQ43" s="55">
        <v>0.56599999999999995</v>
      </c>
      <c r="DR43" s="55">
        <v>0.40500000000000003</v>
      </c>
      <c r="DS43" s="55">
        <v>0.24299999999999999</v>
      </c>
      <c r="DT43" s="55">
        <v>0.22700000000000001</v>
      </c>
      <c r="DU43" s="55">
        <v>0.215</v>
      </c>
      <c r="DV43" s="55">
        <v>0.184</v>
      </c>
      <c r="DW43" s="55">
        <v>0.13900000000000001</v>
      </c>
      <c r="DX43" s="55">
        <v>9.2999999999999999E-2</v>
      </c>
      <c r="DY43" s="55">
        <v>3.4550000000000001</v>
      </c>
      <c r="DZ43" s="55">
        <v>2.16</v>
      </c>
      <c r="EA43" s="55">
        <v>1.6759999999999999</v>
      </c>
      <c r="EB43" s="55">
        <v>1.339</v>
      </c>
      <c r="EC43" s="55">
        <v>0.96899999999999997</v>
      </c>
      <c r="ED43" s="55">
        <v>0.77400000000000002</v>
      </c>
      <c r="EE43" s="55">
        <v>0.34</v>
      </c>
      <c r="EF43" s="55">
        <v>0.215</v>
      </c>
      <c r="EG43" s="55">
        <v>0.112</v>
      </c>
      <c r="EH43" s="55">
        <v>1.641</v>
      </c>
      <c r="EI43" s="55">
        <v>0.93400000000000005</v>
      </c>
      <c r="EJ43" s="55">
        <v>0.54200000000000004</v>
      </c>
      <c r="EK43" s="55">
        <v>0.47</v>
      </c>
      <c r="EL43" s="55">
        <v>0.33600000000000002</v>
      </c>
      <c r="EM43" s="55">
        <v>0.28499999999999998</v>
      </c>
      <c r="EN43" s="55">
        <v>0.124</v>
      </c>
      <c r="EO43" s="55">
        <v>0.10199999999999999</v>
      </c>
      <c r="EP43" s="55">
        <v>4.2000000000000003E-2</v>
      </c>
      <c r="EQ43" s="55">
        <v>51.52</v>
      </c>
      <c r="ER43" s="55">
        <v>36.450000000000003</v>
      </c>
      <c r="ES43" s="55">
        <v>8.5</v>
      </c>
      <c r="ET43" s="55">
        <v>23.16</v>
      </c>
      <c r="EU43" s="55">
        <v>48.05</v>
      </c>
    </row>
    <row r="44" spans="1:151" x14ac:dyDescent="0.2">
      <c r="A44" s="3">
        <v>41</v>
      </c>
      <c r="B44" s="20">
        <v>285</v>
      </c>
      <c r="C44" s="21">
        <v>306.39999999999998</v>
      </c>
      <c r="D44" s="24">
        <v>225</v>
      </c>
      <c r="E44" s="24">
        <v>241.9</v>
      </c>
      <c r="F44" s="43">
        <v>230.5</v>
      </c>
      <c r="G44" s="43">
        <v>247.4</v>
      </c>
      <c r="H44" s="43">
        <v>272.10000000000002</v>
      </c>
      <c r="I44" s="43">
        <v>289</v>
      </c>
      <c r="J44" s="43">
        <v>310.39999999999998</v>
      </c>
      <c r="K44" s="43">
        <v>327.3</v>
      </c>
      <c r="L44" s="24">
        <v>222.3</v>
      </c>
      <c r="M44" s="21">
        <v>239</v>
      </c>
      <c r="N44" s="21">
        <v>301.3</v>
      </c>
      <c r="O44" s="21">
        <v>318.5</v>
      </c>
      <c r="P44" s="21">
        <v>291</v>
      </c>
      <c r="Q44" s="21">
        <v>307.39999999999998</v>
      </c>
      <c r="R44" s="21">
        <v>267</v>
      </c>
      <c r="S44" s="21">
        <v>281.60000000000002</v>
      </c>
      <c r="T44" s="21">
        <v>244.1</v>
      </c>
      <c r="U44" s="21">
        <v>256.89999999999998</v>
      </c>
      <c r="V44" s="21">
        <v>225.8</v>
      </c>
      <c r="W44" s="21">
        <v>237.3</v>
      </c>
      <c r="X44" s="21">
        <v>216.6</v>
      </c>
      <c r="Y44" s="21">
        <v>227.4</v>
      </c>
      <c r="Z44" s="21">
        <v>73.349999999999994</v>
      </c>
      <c r="AA44" s="34">
        <v>82.07</v>
      </c>
      <c r="AB44" s="35">
        <v>0.75</v>
      </c>
      <c r="AC44" s="52">
        <v>51.82</v>
      </c>
      <c r="AD44" s="52">
        <v>51.82</v>
      </c>
      <c r="AE44" s="24"/>
      <c r="AF44" s="53"/>
      <c r="AG44" s="52">
        <v>23.28</v>
      </c>
      <c r="AH44" s="54">
        <v>23.28</v>
      </c>
      <c r="AI44" s="52">
        <v>10</v>
      </c>
      <c r="AJ44" s="54">
        <v>10</v>
      </c>
      <c r="AK44" s="52">
        <v>0.40400000000000003</v>
      </c>
      <c r="AL44" s="54">
        <v>0.40400000000000003</v>
      </c>
      <c r="AM44" s="55">
        <v>0</v>
      </c>
      <c r="AN44" s="55">
        <v>532.51</v>
      </c>
      <c r="AO44" s="55">
        <v>0</v>
      </c>
      <c r="AP44" s="55">
        <v>429.05</v>
      </c>
      <c r="AQ44" s="55">
        <v>358.98</v>
      </c>
      <c r="AR44" s="55">
        <v>600.04999999999995</v>
      </c>
      <c r="AS44" s="55">
        <v>0</v>
      </c>
      <c r="AT44" s="55">
        <v>522.67999999999995</v>
      </c>
      <c r="AU44" s="55">
        <v>452.31</v>
      </c>
      <c r="AV44" s="55">
        <v>638.91</v>
      </c>
      <c r="AW44" s="55">
        <v>0</v>
      </c>
      <c r="AX44" s="55">
        <v>574.9</v>
      </c>
      <c r="AY44" s="55">
        <v>492.41</v>
      </c>
      <c r="AZ44" s="55">
        <v>363.07</v>
      </c>
      <c r="BA44" s="55">
        <v>517.08000000000004</v>
      </c>
      <c r="BB44" s="55">
        <v>453.67</v>
      </c>
      <c r="BC44" s="55">
        <v>313.17</v>
      </c>
      <c r="BD44" s="55">
        <v>5.26</v>
      </c>
      <c r="BE44" s="55">
        <v>548.63</v>
      </c>
      <c r="BF44" s="55">
        <v>535.27</v>
      </c>
      <c r="BG44" s="55">
        <v>457.17</v>
      </c>
      <c r="BH44" s="55">
        <v>446</v>
      </c>
      <c r="BI44" s="55">
        <v>254.97</v>
      </c>
      <c r="BJ44" s="55">
        <v>66.62</v>
      </c>
      <c r="BK44" s="55">
        <v>483.75</v>
      </c>
      <c r="BL44" s="55">
        <v>0</v>
      </c>
      <c r="BM44" s="55">
        <v>138.76</v>
      </c>
      <c r="BN44" s="55">
        <v>0</v>
      </c>
      <c r="BO44" s="55">
        <v>44.15</v>
      </c>
      <c r="BP44" s="55">
        <v>0</v>
      </c>
      <c r="BQ44" s="55">
        <v>4.68</v>
      </c>
      <c r="BR44" s="55">
        <v>6.79</v>
      </c>
      <c r="BS44" s="55">
        <v>0.753</v>
      </c>
      <c r="BT44" s="55">
        <v>0.56699999999999995</v>
      </c>
      <c r="BU44" s="55">
        <v>0.25800000000000001</v>
      </c>
      <c r="BV44" s="55">
        <v>0.26700000000000002</v>
      </c>
      <c r="BW44" s="55">
        <v>0.45100000000000001</v>
      </c>
      <c r="BX44" s="55">
        <v>7.5</v>
      </c>
      <c r="BY44" s="55">
        <v>25.1</v>
      </c>
      <c r="BZ44" s="55">
        <v>73.400000000000006</v>
      </c>
      <c r="CA44" s="55">
        <v>98.4</v>
      </c>
      <c r="CB44" s="55">
        <v>4.51</v>
      </c>
      <c r="CC44" s="55">
        <v>17.05</v>
      </c>
      <c r="CD44" s="55">
        <v>6.57</v>
      </c>
      <c r="CE44" s="55">
        <v>23.91</v>
      </c>
      <c r="CF44" s="55">
        <v>9.16</v>
      </c>
      <c r="CG44" s="55">
        <v>4.7</v>
      </c>
      <c r="CH44" s="55">
        <v>6.51</v>
      </c>
      <c r="CI44" s="55">
        <v>16.690000000000001</v>
      </c>
      <c r="CJ44" s="55">
        <v>37.299999999999997</v>
      </c>
      <c r="CK44" s="55">
        <v>11.63</v>
      </c>
      <c r="CL44" s="55">
        <v>2.0459999999999998</v>
      </c>
      <c r="CM44" s="55">
        <v>1.228</v>
      </c>
      <c r="CN44" s="55">
        <v>0.995</v>
      </c>
      <c r="CO44" s="55">
        <v>0.82299999999999995</v>
      </c>
      <c r="CP44" s="55">
        <v>0.60299999999999998</v>
      </c>
      <c r="CQ44" s="55">
        <v>0.57599999999999996</v>
      </c>
      <c r="CR44" s="55">
        <v>596.80999999999995</v>
      </c>
      <c r="CS44" s="55">
        <v>532.48</v>
      </c>
      <c r="CT44" s="55">
        <v>388.16</v>
      </c>
      <c r="CU44" s="55">
        <v>631.05999999999995</v>
      </c>
      <c r="CV44" s="55">
        <v>588.85</v>
      </c>
      <c r="CW44" s="55">
        <v>559.32000000000005</v>
      </c>
      <c r="CX44" s="55">
        <v>564.45000000000005</v>
      </c>
      <c r="CY44" s="55">
        <v>522.24</v>
      </c>
      <c r="CZ44" s="55">
        <v>492.71</v>
      </c>
      <c r="DA44" s="55">
        <v>1.48</v>
      </c>
      <c r="DB44" s="55">
        <v>1.359</v>
      </c>
      <c r="DC44" s="55">
        <v>0.85299999999999998</v>
      </c>
      <c r="DD44" s="55">
        <v>0.35899999999999999</v>
      </c>
      <c r="DE44" s="55">
        <v>0.109</v>
      </c>
      <c r="DF44" s="55">
        <v>0.11700000000000001</v>
      </c>
      <c r="DG44" s="55">
        <v>0.14099999999999999</v>
      </c>
      <c r="DH44" s="55">
        <v>9.6000000000000002E-2</v>
      </c>
      <c r="DI44" s="55">
        <v>1.204</v>
      </c>
      <c r="DJ44" s="55">
        <v>0.60699999999999998</v>
      </c>
      <c r="DK44" s="55">
        <v>0.51</v>
      </c>
      <c r="DL44" s="55">
        <v>0.38</v>
      </c>
      <c r="DM44" s="55">
        <v>0.248</v>
      </c>
      <c r="DN44" s="55">
        <v>0.185</v>
      </c>
      <c r="DO44" s="55">
        <v>0.122</v>
      </c>
      <c r="DP44" s="55">
        <v>9.8000000000000004E-2</v>
      </c>
      <c r="DQ44" s="55">
        <v>0.58199999999999996</v>
      </c>
      <c r="DR44" s="55">
        <v>0.41599999999999998</v>
      </c>
      <c r="DS44" s="55">
        <v>0.25</v>
      </c>
      <c r="DT44" s="55">
        <v>0.23300000000000001</v>
      </c>
      <c r="DU44" s="55">
        <v>0.221</v>
      </c>
      <c r="DV44" s="55">
        <v>0.189</v>
      </c>
      <c r="DW44" s="55">
        <v>0.14199999999999999</v>
      </c>
      <c r="DX44" s="55">
        <v>9.5000000000000001E-2</v>
      </c>
      <c r="DY44" s="55">
        <v>3.4950000000000001</v>
      </c>
      <c r="DZ44" s="55">
        <v>2.1840000000000002</v>
      </c>
      <c r="EA44" s="55">
        <v>1.7130000000000001</v>
      </c>
      <c r="EB44" s="55">
        <v>1.3740000000000001</v>
      </c>
      <c r="EC44" s="55">
        <v>0.99299999999999999</v>
      </c>
      <c r="ED44" s="55">
        <v>0.79800000000000004</v>
      </c>
      <c r="EE44" s="55">
        <v>0.34799999999999998</v>
      </c>
      <c r="EF44" s="55">
        <v>0.22</v>
      </c>
      <c r="EG44" s="55">
        <v>0.114</v>
      </c>
      <c r="EH44" s="55">
        <v>1.651</v>
      </c>
      <c r="EI44" s="55">
        <v>0.94</v>
      </c>
      <c r="EJ44" s="55">
        <v>0.55100000000000005</v>
      </c>
      <c r="EK44" s="55">
        <v>0.47799999999999998</v>
      </c>
      <c r="EL44" s="55">
        <v>0.34200000000000003</v>
      </c>
      <c r="EM44" s="55">
        <v>0.29099999999999998</v>
      </c>
      <c r="EN44" s="55">
        <v>0.126</v>
      </c>
      <c r="EO44" s="55">
        <v>0.104</v>
      </c>
      <c r="EP44" s="55">
        <v>4.2999999999999997E-2</v>
      </c>
      <c r="EQ44" s="55">
        <v>52.64</v>
      </c>
      <c r="ER44" s="55">
        <v>37.24</v>
      </c>
      <c r="ES44" s="55">
        <v>9</v>
      </c>
      <c r="ET44" s="55">
        <v>26.2</v>
      </c>
      <c r="EU44" s="55">
        <v>54.27</v>
      </c>
    </row>
    <row r="45" spans="1:151" x14ac:dyDescent="0.2">
      <c r="A45" s="3">
        <v>42</v>
      </c>
      <c r="B45" s="20">
        <v>285</v>
      </c>
      <c r="C45" s="21">
        <v>306.39999999999998</v>
      </c>
      <c r="D45" s="24">
        <v>225</v>
      </c>
      <c r="E45" s="24">
        <v>241.9</v>
      </c>
      <c r="F45" s="24">
        <v>230.5</v>
      </c>
      <c r="G45" s="24">
        <v>247.4</v>
      </c>
      <c r="H45" s="24">
        <v>272.10000000000002</v>
      </c>
      <c r="I45" s="24">
        <v>289</v>
      </c>
      <c r="J45" s="24">
        <v>310.39999999999998</v>
      </c>
      <c r="K45" s="24">
        <v>327.3</v>
      </c>
      <c r="L45" s="24">
        <v>222.3</v>
      </c>
      <c r="M45" s="21">
        <v>239</v>
      </c>
      <c r="N45" s="21">
        <v>301.3</v>
      </c>
      <c r="O45" s="21">
        <v>318.5</v>
      </c>
      <c r="P45" s="21">
        <v>291</v>
      </c>
      <c r="Q45" s="21">
        <v>307.39999999999998</v>
      </c>
      <c r="R45" s="21">
        <v>267</v>
      </c>
      <c r="S45" s="21">
        <v>281.60000000000002</v>
      </c>
      <c r="T45" s="21">
        <v>244.1</v>
      </c>
      <c r="U45" s="21">
        <v>256.89999999999998</v>
      </c>
      <c r="V45" s="21">
        <v>225.8</v>
      </c>
      <c r="W45" s="21">
        <v>237.3</v>
      </c>
      <c r="X45" s="21">
        <v>216.6</v>
      </c>
      <c r="Y45" s="21">
        <v>227.4</v>
      </c>
      <c r="Z45" s="21">
        <v>75.34</v>
      </c>
      <c r="AA45" s="34">
        <v>83.01</v>
      </c>
      <c r="AB45" s="35">
        <v>0.75</v>
      </c>
      <c r="AC45" s="52">
        <v>53.38</v>
      </c>
      <c r="AD45" s="52">
        <v>53.38</v>
      </c>
      <c r="AE45" s="24"/>
      <c r="AF45" s="53"/>
      <c r="AG45" s="52">
        <v>23.79</v>
      </c>
      <c r="AH45" s="54">
        <v>23.79</v>
      </c>
      <c r="AI45" s="52">
        <v>10</v>
      </c>
      <c r="AJ45" s="54">
        <v>10</v>
      </c>
      <c r="AK45" s="52">
        <v>0.42199999999999999</v>
      </c>
      <c r="AL45" s="54">
        <v>0.42199999999999999</v>
      </c>
      <c r="AM45" s="55">
        <v>0</v>
      </c>
      <c r="AN45" s="55">
        <v>543.45000000000005</v>
      </c>
      <c r="AO45" s="55">
        <v>0</v>
      </c>
      <c r="AP45" s="55">
        <v>437.15</v>
      </c>
      <c r="AQ45" s="55">
        <v>366.52</v>
      </c>
      <c r="AR45" s="55">
        <v>612.70000000000005</v>
      </c>
      <c r="AS45" s="55">
        <v>0</v>
      </c>
      <c r="AT45" s="55">
        <v>533.04</v>
      </c>
      <c r="AU45" s="55">
        <v>462.2</v>
      </c>
      <c r="AV45" s="55">
        <v>652.47</v>
      </c>
      <c r="AW45" s="55">
        <v>0</v>
      </c>
      <c r="AX45" s="55">
        <v>586.32000000000005</v>
      </c>
      <c r="AY45" s="55">
        <v>503.11</v>
      </c>
      <c r="AZ45" s="55">
        <v>368.48</v>
      </c>
      <c r="BA45" s="55">
        <v>525.04</v>
      </c>
      <c r="BB45" s="55">
        <v>460.8</v>
      </c>
      <c r="BC45" s="55">
        <v>318.70999999999998</v>
      </c>
      <c r="BD45" s="55">
        <v>5.36</v>
      </c>
      <c r="BE45" s="55">
        <v>556.87</v>
      </c>
      <c r="BF45" s="55">
        <v>543.33000000000004</v>
      </c>
      <c r="BG45" s="55">
        <v>464.63</v>
      </c>
      <c r="BH45" s="55">
        <v>453.36</v>
      </c>
      <c r="BI45" s="55">
        <v>259.3</v>
      </c>
      <c r="BJ45" s="55">
        <v>67.319999999999993</v>
      </c>
      <c r="BK45" s="55">
        <v>489.07</v>
      </c>
      <c r="BL45" s="55">
        <v>0</v>
      </c>
      <c r="BM45" s="55">
        <v>141.38999999999999</v>
      </c>
      <c r="BN45" s="55">
        <v>0</v>
      </c>
      <c r="BO45" s="55">
        <v>45.15</v>
      </c>
      <c r="BP45" s="55">
        <v>0</v>
      </c>
      <c r="BQ45" s="55">
        <v>4.79</v>
      </c>
      <c r="BR45" s="55">
        <v>6.89</v>
      </c>
      <c r="BS45" s="55">
        <v>0.78400000000000003</v>
      </c>
      <c r="BT45" s="55">
        <v>0.59099999999999997</v>
      </c>
      <c r="BU45" s="55">
        <v>0.26900000000000002</v>
      </c>
      <c r="BV45" s="55">
        <v>0.27600000000000002</v>
      </c>
      <c r="BW45" s="55">
        <v>0.46899999999999997</v>
      </c>
      <c r="BX45" s="55">
        <v>7.5</v>
      </c>
      <c r="BY45" s="55">
        <v>25.1</v>
      </c>
      <c r="BZ45" s="55">
        <v>73.400000000000006</v>
      </c>
      <c r="CA45" s="55">
        <v>98.4</v>
      </c>
      <c r="CB45" s="55">
        <v>4.51</v>
      </c>
      <c r="CC45" s="55">
        <v>17.05</v>
      </c>
      <c r="CD45" s="55">
        <v>6.83</v>
      </c>
      <c r="CE45" s="55">
        <v>23.91</v>
      </c>
      <c r="CF45" s="55">
        <v>9.51</v>
      </c>
      <c r="CG45" s="55">
        <v>4.7</v>
      </c>
      <c r="CH45" s="55">
        <v>6.51</v>
      </c>
      <c r="CI45" s="55">
        <v>16.690000000000001</v>
      </c>
      <c r="CJ45" s="55">
        <v>37.299999999999997</v>
      </c>
      <c r="CK45" s="55">
        <v>11.63</v>
      </c>
      <c r="CL45" s="55">
        <v>2.081</v>
      </c>
      <c r="CM45" s="55">
        <v>1.2569999999999999</v>
      </c>
      <c r="CN45" s="55">
        <v>1.028</v>
      </c>
      <c r="CO45" s="55">
        <v>0.85099999999999998</v>
      </c>
      <c r="CP45" s="55">
        <v>0.621</v>
      </c>
      <c r="CQ45" s="55">
        <v>0.59299999999999997</v>
      </c>
      <c r="CR45" s="55">
        <v>604.59</v>
      </c>
      <c r="CS45" s="55">
        <v>539.33000000000004</v>
      </c>
      <c r="CT45" s="55">
        <v>393.22</v>
      </c>
      <c r="CU45" s="55">
        <v>638.63</v>
      </c>
      <c r="CV45" s="55">
        <v>596.52</v>
      </c>
      <c r="CW45" s="55">
        <v>567.08000000000004</v>
      </c>
      <c r="CX45" s="55">
        <v>571.64</v>
      </c>
      <c r="CY45" s="55">
        <v>529.53</v>
      </c>
      <c r="CZ45" s="55">
        <v>500.09</v>
      </c>
      <c r="DA45" s="55">
        <v>1.5429999999999999</v>
      </c>
      <c r="DB45" s="55">
        <v>1.417</v>
      </c>
      <c r="DC45" s="55">
        <v>0.89</v>
      </c>
      <c r="DD45" s="55">
        <v>0.374</v>
      </c>
      <c r="DE45" s="55">
        <v>0.113</v>
      </c>
      <c r="DF45" s="55">
        <v>0.122</v>
      </c>
      <c r="DG45" s="55">
        <v>0.14699999999999999</v>
      </c>
      <c r="DH45" s="55">
        <v>0.1</v>
      </c>
      <c r="DI45" s="55">
        <v>1.258</v>
      </c>
      <c r="DJ45" s="55">
        <v>0.625</v>
      </c>
      <c r="DK45" s="55">
        <v>0.52300000000000002</v>
      </c>
      <c r="DL45" s="55">
        <v>0.38800000000000001</v>
      </c>
      <c r="DM45" s="55">
        <v>0.253</v>
      </c>
      <c r="DN45" s="55">
        <v>0.189</v>
      </c>
      <c r="DO45" s="55">
        <v>0.125</v>
      </c>
      <c r="DP45" s="55">
        <v>0.1</v>
      </c>
      <c r="DQ45" s="55">
        <v>0.59699999999999998</v>
      </c>
      <c r="DR45" s="55">
        <v>0.42699999999999999</v>
      </c>
      <c r="DS45" s="55">
        <v>0.25600000000000001</v>
      </c>
      <c r="DT45" s="55">
        <v>0.23899999999999999</v>
      </c>
      <c r="DU45" s="55">
        <v>0.22700000000000001</v>
      </c>
      <c r="DV45" s="55">
        <v>0.193</v>
      </c>
      <c r="DW45" s="55">
        <v>0.14499999999999999</v>
      </c>
      <c r="DX45" s="55">
        <v>9.7000000000000003E-2</v>
      </c>
      <c r="DY45" s="55">
        <v>3.5369999999999999</v>
      </c>
      <c r="DZ45" s="55">
        <v>2.21</v>
      </c>
      <c r="EA45" s="55">
        <v>1.752</v>
      </c>
      <c r="EB45" s="55">
        <v>1.411</v>
      </c>
      <c r="EC45" s="55">
        <v>1.0169999999999999</v>
      </c>
      <c r="ED45" s="55">
        <v>0.82299999999999995</v>
      </c>
      <c r="EE45" s="55">
        <v>0.35699999999999998</v>
      </c>
      <c r="EF45" s="55">
        <v>0.22500000000000001</v>
      </c>
      <c r="EG45" s="55">
        <v>0.11600000000000001</v>
      </c>
      <c r="EH45" s="55">
        <v>1.6619999999999999</v>
      </c>
      <c r="EI45" s="55">
        <v>0.94599999999999995</v>
      </c>
      <c r="EJ45" s="55">
        <v>0.56000000000000005</v>
      </c>
      <c r="EK45" s="55">
        <v>0.48699999999999999</v>
      </c>
      <c r="EL45" s="55">
        <v>0.34799999999999998</v>
      </c>
      <c r="EM45" s="55">
        <v>0.29699999999999999</v>
      </c>
      <c r="EN45" s="55">
        <v>0.129</v>
      </c>
      <c r="EO45" s="55">
        <v>0.106</v>
      </c>
      <c r="EP45" s="55">
        <v>4.3999999999999997E-2</v>
      </c>
      <c r="EQ45" s="55">
        <v>53.82</v>
      </c>
      <c r="ER45" s="55">
        <v>38.07</v>
      </c>
      <c r="ES45" s="55">
        <v>9</v>
      </c>
      <c r="ET45" s="55">
        <v>26.2</v>
      </c>
      <c r="EU45" s="55">
        <v>54.27</v>
      </c>
    </row>
    <row r="46" spans="1:151" x14ac:dyDescent="0.2">
      <c r="A46" s="3">
        <v>43</v>
      </c>
      <c r="B46" s="20">
        <v>285</v>
      </c>
      <c r="C46" s="21">
        <v>306.39999999999998</v>
      </c>
      <c r="D46" s="24">
        <v>225</v>
      </c>
      <c r="E46" s="24">
        <v>241.9</v>
      </c>
      <c r="F46" s="24">
        <v>230.5</v>
      </c>
      <c r="G46" s="24">
        <v>247.4</v>
      </c>
      <c r="H46" s="24">
        <v>272.10000000000002</v>
      </c>
      <c r="I46" s="24">
        <v>289</v>
      </c>
      <c r="J46" s="24">
        <v>310.39999999999998</v>
      </c>
      <c r="K46" s="24">
        <v>327.3</v>
      </c>
      <c r="L46" s="24">
        <v>222.3</v>
      </c>
      <c r="M46" s="21">
        <v>239</v>
      </c>
      <c r="N46" s="21">
        <v>301.3</v>
      </c>
      <c r="O46" s="21">
        <v>318.5</v>
      </c>
      <c r="P46" s="21">
        <v>291</v>
      </c>
      <c r="Q46" s="21">
        <v>307.39999999999998</v>
      </c>
      <c r="R46" s="21">
        <v>267</v>
      </c>
      <c r="S46" s="21">
        <v>281.60000000000002</v>
      </c>
      <c r="T46" s="21">
        <v>244.1</v>
      </c>
      <c r="U46" s="21">
        <v>256.89999999999998</v>
      </c>
      <c r="V46" s="21">
        <v>225.8</v>
      </c>
      <c r="W46" s="21">
        <v>237.3</v>
      </c>
      <c r="X46" s="21">
        <v>216.6</v>
      </c>
      <c r="Y46" s="21">
        <v>227.4</v>
      </c>
      <c r="Z46" s="21">
        <v>77.41</v>
      </c>
      <c r="AA46" s="34">
        <v>83.95</v>
      </c>
      <c r="AB46" s="35">
        <v>0.75</v>
      </c>
      <c r="AC46" s="52">
        <v>55.01</v>
      </c>
      <c r="AD46" s="52">
        <v>55.01</v>
      </c>
      <c r="AE46" s="24"/>
      <c r="AF46" s="53"/>
      <c r="AG46" s="52">
        <v>24.32</v>
      </c>
      <c r="AH46" s="54">
        <v>24.32</v>
      </c>
      <c r="AI46" s="52">
        <v>10</v>
      </c>
      <c r="AJ46" s="54">
        <v>10</v>
      </c>
      <c r="AK46" s="52">
        <v>0.441</v>
      </c>
      <c r="AL46" s="54">
        <v>0.441</v>
      </c>
      <c r="AM46" s="55">
        <v>0</v>
      </c>
      <c r="AN46" s="55">
        <v>554.87</v>
      </c>
      <c r="AO46" s="55">
        <v>0</v>
      </c>
      <c r="AP46" s="55">
        <v>445.48</v>
      </c>
      <c r="AQ46" s="55">
        <v>374.31</v>
      </c>
      <c r="AR46" s="55">
        <v>625.91999999999996</v>
      </c>
      <c r="AS46" s="55">
        <v>0</v>
      </c>
      <c r="AT46" s="55">
        <v>543.73</v>
      </c>
      <c r="AU46" s="55">
        <v>472.41</v>
      </c>
      <c r="AV46" s="55">
        <v>666.62</v>
      </c>
      <c r="AW46" s="55">
        <v>0</v>
      </c>
      <c r="AX46" s="55">
        <v>598.1</v>
      </c>
      <c r="AY46" s="55">
        <v>514.16999999999996</v>
      </c>
      <c r="AZ46" s="55">
        <v>374.13</v>
      </c>
      <c r="BA46" s="55">
        <v>533.54999999999995</v>
      </c>
      <c r="BB46" s="55">
        <v>468.3</v>
      </c>
      <c r="BC46" s="55">
        <v>324.64999999999998</v>
      </c>
      <c r="BD46" s="55">
        <v>5.46</v>
      </c>
      <c r="BE46" s="55">
        <v>565.66999999999996</v>
      </c>
      <c r="BF46" s="55">
        <v>551.95000000000005</v>
      </c>
      <c r="BG46" s="55">
        <v>472.54</v>
      </c>
      <c r="BH46" s="55">
        <v>461.16</v>
      </c>
      <c r="BI46" s="55">
        <v>264.06</v>
      </c>
      <c r="BJ46" s="55">
        <v>68.02</v>
      </c>
      <c r="BK46" s="55">
        <v>494.74</v>
      </c>
      <c r="BL46" s="55">
        <v>0</v>
      </c>
      <c r="BM46" s="55">
        <v>144.25</v>
      </c>
      <c r="BN46" s="55">
        <v>0</v>
      </c>
      <c r="BO46" s="55">
        <v>46.21</v>
      </c>
      <c r="BP46" s="55">
        <v>0</v>
      </c>
      <c r="BQ46" s="55">
        <v>4.9000000000000004</v>
      </c>
      <c r="BR46" s="55">
        <v>6.98</v>
      </c>
      <c r="BS46" s="55">
        <v>0.81599999999999995</v>
      </c>
      <c r="BT46" s="55">
        <v>0.61599999999999999</v>
      </c>
      <c r="BU46" s="55">
        <v>0.28000000000000003</v>
      </c>
      <c r="BV46" s="55">
        <v>0.28399999999999997</v>
      </c>
      <c r="BW46" s="55">
        <v>0.48899999999999999</v>
      </c>
      <c r="BX46" s="55">
        <v>7.5</v>
      </c>
      <c r="BY46" s="55">
        <v>25.1</v>
      </c>
      <c r="BZ46" s="55">
        <v>73.400000000000006</v>
      </c>
      <c r="CA46" s="55">
        <v>98.4</v>
      </c>
      <c r="CB46" s="55">
        <v>4.51</v>
      </c>
      <c r="CC46" s="55">
        <v>17.05</v>
      </c>
      <c r="CD46" s="55">
        <v>7.1</v>
      </c>
      <c r="CE46" s="55">
        <v>23.91</v>
      </c>
      <c r="CF46" s="55">
        <v>9.89</v>
      </c>
      <c r="CG46" s="55">
        <v>4.7</v>
      </c>
      <c r="CH46" s="55">
        <v>6.51</v>
      </c>
      <c r="CI46" s="55">
        <v>16.690000000000001</v>
      </c>
      <c r="CJ46" s="55">
        <v>37.299999999999997</v>
      </c>
      <c r="CK46" s="55">
        <v>11.63</v>
      </c>
      <c r="CL46" s="55">
        <v>2.1179999999999999</v>
      </c>
      <c r="CM46" s="55">
        <v>1.288</v>
      </c>
      <c r="CN46" s="55">
        <v>1.0629999999999999</v>
      </c>
      <c r="CO46" s="55">
        <v>0.88100000000000001</v>
      </c>
      <c r="CP46" s="55">
        <v>0.64100000000000001</v>
      </c>
      <c r="CQ46" s="55">
        <v>0.61199999999999999</v>
      </c>
      <c r="CR46" s="55">
        <v>613.02</v>
      </c>
      <c r="CS46" s="55">
        <v>546.65</v>
      </c>
      <c r="CT46" s="55">
        <v>398.77</v>
      </c>
      <c r="CU46" s="55">
        <v>646.76</v>
      </c>
      <c r="CV46" s="55">
        <v>604.74</v>
      </c>
      <c r="CW46" s="55">
        <v>575.39</v>
      </c>
      <c r="CX46" s="55">
        <v>579.34</v>
      </c>
      <c r="CY46" s="55">
        <v>537.32000000000005</v>
      </c>
      <c r="CZ46" s="55">
        <v>507.97</v>
      </c>
      <c r="DA46" s="55">
        <v>1.61</v>
      </c>
      <c r="DB46" s="55">
        <v>1.478</v>
      </c>
      <c r="DC46" s="55">
        <v>0.92800000000000005</v>
      </c>
      <c r="DD46" s="55">
        <v>0.39</v>
      </c>
      <c r="DE46" s="55">
        <v>0.11799999999999999</v>
      </c>
      <c r="DF46" s="55">
        <v>0.127</v>
      </c>
      <c r="DG46" s="55">
        <v>0.154</v>
      </c>
      <c r="DH46" s="55">
        <v>0.104</v>
      </c>
      <c r="DI46" s="55">
        <v>1.3149999999999999</v>
      </c>
      <c r="DJ46" s="55">
        <v>0.64300000000000002</v>
      </c>
      <c r="DK46" s="55">
        <v>0.53700000000000003</v>
      </c>
      <c r="DL46" s="55">
        <v>0.39700000000000002</v>
      </c>
      <c r="DM46" s="55">
        <v>0.25800000000000001</v>
      </c>
      <c r="DN46" s="55">
        <v>0.193</v>
      </c>
      <c r="DO46" s="55">
        <v>0.127</v>
      </c>
      <c r="DP46" s="55">
        <v>0.10100000000000001</v>
      </c>
      <c r="DQ46" s="55">
        <v>0.61299999999999999</v>
      </c>
      <c r="DR46" s="55">
        <v>0.438</v>
      </c>
      <c r="DS46" s="55">
        <v>0.26300000000000001</v>
      </c>
      <c r="DT46" s="55">
        <v>0.246</v>
      </c>
      <c r="DU46" s="55">
        <v>0.23300000000000001</v>
      </c>
      <c r="DV46" s="55">
        <v>0.19800000000000001</v>
      </c>
      <c r="DW46" s="55">
        <v>0.14899999999999999</v>
      </c>
      <c r="DX46" s="55">
        <v>9.9000000000000005E-2</v>
      </c>
      <c r="DY46" s="55">
        <v>3.581</v>
      </c>
      <c r="DZ46" s="55">
        <v>2.2370000000000001</v>
      </c>
      <c r="EA46" s="55">
        <v>1.7929999999999999</v>
      </c>
      <c r="EB46" s="55">
        <v>1.45</v>
      </c>
      <c r="EC46" s="55">
        <v>1.042</v>
      </c>
      <c r="ED46" s="55">
        <v>0.85</v>
      </c>
      <c r="EE46" s="55">
        <v>0.36499999999999999</v>
      </c>
      <c r="EF46" s="55">
        <v>0.23</v>
      </c>
      <c r="EG46" s="55">
        <v>0.11899999999999999</v>
      </c>
      <c r="EH46" s="55">
        <v>1.6739999999999999</v>
      </c>
      <c r="EI46" s="55">
        <v>0.95399999999999996</v>
      </c>
      <c r="EJ46" s="55">
        <v>0.57099999999999995</v>
      </c>
      <c r="EK46" s="55">
        <v>0.496</v>
      </c>
      <c r="EL46" s="55">
        <v>0.35399999999999998</v>
      </c>
      <c r="EM46" s="55">
        <v>0.30399999999999999</v>
      </c>
      <c r="EN46" s="55">
        <v>0.13200000000000001</v>
      </c>
      <c r="EO46" s="55">
        <v>0.109</v>
      </c>
      <c r="EP46" s="55">
        <v>4.4999999999999998E-2</v>
      </c>
      <c r="EQ46" s="55">
        <v>55.05</v>
      </c>
      <c r="ER46" s="55">
        <v>38.94</v>
      </c>
      <c r="ES46" s="55">
        <v>9</v>
      </c>
      <c r="ET46" s="55">
        <v>26.2</v>
      </c>
      <c r="EU46" s="55">
        <v>54.27</v>
      </c>
    </row>
    <row r="47" spans="1:151" x14ac:dyDescent="0.2">
      <c r="A47" s="3">
        <v>44</v>
      </c>
      <c r="B47" s="20">
        <v>285</v>
      </c>
      <c r="C47" s="21">
        <v>306.39999999999998</v>
      </c>
      <c r="D47" s="24">
        <v>225</v>
      </c>
      <c r="E47" s="24">
        <v>241.9</v>
      </c>
      <c r="F47" s="24">
        <v>230.5</v>
      </c>
      <c r="G47" s="24">
        <v>247.4</v>
      </c>
      <c r="H47" s="24">
        <v>272.10000000000002</v>
      </c>
      <c r="I47" s="24">
        <v>289</v>
      </c>
      <c r="J47" s="24">
        <v>310.39999999999998</v>
      </c>
      <c r="K47" s="24">
        <v>327.3</v>
      </c>
      <c r="L47" s="24">
        <v>222.3</v>
      </c>
      <c r="M47" s="21">
        <v>239</v>
      </c>
      <c r="N47" s="21">
        <v>301.3</v>
      </c>
      <c r="O47" s="21">
        <v>318.5</v>
      </c>
      <c r="P47" s="21">
        <v>291</v>
      </c>
      <c r="Q47" s="21">
        <v>307.39999999999998</v>
      </c>
      <c r="R47" s="21">
        <v>267</v>
      </c>
      <c r="S47" s="21">
        <v>281.60000000000002</v>
      </c>
      <c r="T47" s="21">
        <v>244.1</v>
      </c>
      <c r="U47" s="21">
        <v>256.89999999999998</v>
      </c>
      <c r="V47" s="21">
        <v>225.8</v>
      </c>
      <c r="W47" s="21">
        <v>237.3</v>
      </c>
      <c r="X47" s="21">
        <v>216.6</v>
      </c>
      <c r="Y47" s="21">
        <v>227.4</v>
      </c>
      <c r="Z47" s="21">
        <v>79.569999999999993</v>
      </c>
      <c r="AA47" s="34">
        <v>84.89</v>
      </c>
      <c r="AB47" s="35">
        <v>0.75</v>
      </c>
      <c r="AC47" s="52">
        <v>56.73</v>
      </c>
      <c r="AD47" s="52">
        <v>56.73</v>
      </c>
      <c r="AE47" s="24"/>
      <c r="AF47" s="53"/>
      <c r="AG47" s="52">
        <v>24.89</v>
      </c>
      <c r="AH47" s="54">
        <v>24.89</v>
      </c>
      <c r="AI47" s="52">
        <v>10</v>
      </c>
      <c r="AJ47" s="54">
        <v>10</v>
      </c>
      <c r="AK47" s="52">
        <v>0.46100000000000002</v>
      </c>
      <c r="AL47" s="54">
        <v>0.46100000000000002</v>
      </c>
      <c r="AM47" s="55">
        <v>0</v>
      </c>
      <c r="AN47" s="55">
        <v>566.80999999999995</v>
      </c>
      <c r="AO47" s="55">
        <v>0</v>
      </c>
      <c r="AP47" s="55">
        <v>454.1</v>
      </c>
      <c r="AQ47" s="55">
        <v>382.37</v>
      </c>
      <c r="AR47" s="55">
        <v>639.73</v>
      </c>
      <c r="AS47" s="55">
        <v>0</v>
      </c>
      <c r="AT47" s="55">
        <v>554.78</v>
      </c>
      <c r="AU47" s="55">
        <v>483</v>
      </c>
      <c r="AV47" s="55">
        <v>681.41</v>
      </c>
      <c r="AW47" s="55">
        <v>0</v>
      </c>
      <c r="AX47" s="55">
        <v>610.29999999999995</v>
      </c>
      <c r="AY47" s="55">
        <v>525.63</v>
      </c>
      <c r="AZ47" s="55">
        <v>380.06</v>
      </c>
      <c r="BA47" s="55">
        <v>542.65</v>
      </c>
      <c r="BB47" s="55">
        <v>476.22</v>
      </c>
      <c r="BC47" s="55">
        <v>331.03</v>
      </c>
      <c r="BD47" s="55">
        <v>5.58</v>
      </c>
      <c r="BE47" s="55">
        <v>575.13</v>
      </c>
      <c r="BF47" s="55">
        <v>561.23</v>
      </c>
      <c r="BG47" s="55">
        <v>480.98</v>
      </c>
      <c r="BH47" s="55">
        <v>469.51</v>
      </c>
      <c r="BI47" s="55">
        <v>269.25</v>
      </c>
      <c r="BJ47" s="55">
        <v>68.73</v>
      </c>
      <c r="BK47" s="55">
        <v>500.8</v>
      </c>
      <c r="BL47" s="55">
        <v>0</v>
      </c>
      <c r="BM47" s="55">
        <v>147.36000000000001</v>
      </c>
      <c r="BN47" s="55">
        <v>0</v>
      </c>
      <c r="BO47" s="55">
        <v>47.33</v>
      </c>
      <c r="BP47" s="55">
        <v>0</v>
      </c>
      <c r="BQ47" s="55">
        <v>5.0199999999999996</v>
      </c>
      <c r="BR47" s="55">
        <v>7.07</v>
      </c>
      <c r="BS47" s="55">
        <v>0.84899999999999998</v>
      </c>
      <c r="BT47" s="55">
        <v>0.64200000000000002</v>
      </c>
      <c r="BU47" s="55">
        <v>0.29199999999999998</v>
      </c>
      <c r="BV47" s="55">
        <v>0.29299999999999998</v>
      </c>
      <c r="BW47" s="55">
        <v>0.51</v>
      </c>
      <c r="BX47" s="55">
        <v>7.5</v>
      </c>
      <c r="BY47" s="55">
        <v>25.1</v>
      </c>
      <c r="BZ47" s="55">
        <v>73.400000000000006</v>
      </c>
      <c r="CA47" s="55">
        <v>98.4</v>
      </c>
      <c r="CB47" s="55">
        <v>4.51</v>
      </c>
      <c r="CC47" s="55">
        <v>17.05</v>
      </c>
      <c r="CD47" s="55">
        <v>7.38</v>
      </c>
      <c r="CE47" s="55">
        <v>23.91</v>
      </c>
      <c r="CF47" s="55">
        <v>10.28</v>
      </c>
      <c r="CG47" s="55">
        <v>4.7</v>
      </c>
      <c r="CH47" s="55">
        <v>6.51</v>
      </c>
      <c r="CI47" s="55">
        <v>16.690000000000001</v>
      </c>
      <c r="CJ47" s="55">
        <v>37.299999999999997</v>
      </c>
      <c r="CK47" s="55">
        <v>11.63</v>
      </c>
      <c r="CL47" s="55">
        <v>2.1589999999999998</v>
      </c>
      <c r="CM47" s="55">
        <v>1.321</v>
      </c>
      <c r="CN47" s="55">
        <v>1.1020000000000001</v>
      </c>
      <c r="CO47" s="55">
        <v>0.91300000000000003</v>
      </c>
      <c r="CP47" s="55">
        <v>0.66100000000000003</v>
      </c>
      <c r="CQ47" s="55">
        <v>0.63200000000000001</v>
      </c>
      <c r="CR47" s="55">
        <v>622.16</v>
      </c>
      <c r="CS47" s="55">
        <v>554.48</v>
      </c>
      <c r="CT47" s="55">
        <v>404.83</v>
      </c>
      <c r="CU47" s="55">
        <v>655.54</v>
      </c>
      <c r="CV47" s="55">
        <v>613.61</v>
      </c>
      <c r="CW47" s="55">
        <v>584.35</v>
      </c>
      <c r="CX47" s="55">
        <v>587.63</v>
      </c>
      <c r="CY47" s="55">
        <v>545.70000000000005</v>
      </c>
      <c r="CZ47" s="55">
        <v>516.44000000000005</v>
      </c>
      <c r="DA47" s="55">
        <v>1.679</v>
      </c>
      <c r="DB47" s="55">
        <v>1.542</v>
      </c>
      <c r="DC47" s="55">
        <v>0.96799999999999997</v>
      </c>
      <c r="DD47" s="55">
        <v>0.40699999999999997</v>
      </c>
      <c r="DE47" s="55">
        <v>0.123</v>
      </c>
      <c r="DF47" s="55">
        <v>0.13200000000000001</v>
      </c>
      <c r="DG47" s="55">
        <v>0.161</v>
      </c>
      <c r="DH47" s="55">
        <v>0.109</v>
      </c>
      <c r="DI47" s="55">
        <v>1.375</v>
      </c>
      <c r="DJ47" s="55">
        <v>0.66200000000000003</v>
      </c>
      <c r="DK47" s="55">
        <v>0.55200000000000005</v>
      </c>
      <c r="DL47" s="55">
        <v>0.40600000000000003</v>
      </c>
      <c r="DM47" s="55">
        <v>0.26400000000000001</v>
      </c>
      <c r="DN47" s="55">
        <v>0.19700000000000001</v>
      </c>
      <c r="DO47" s="55">
        <v>0.129</v>
      </c>
      <c r="DP47" s="55">
        <v>0.10299999999999999</v>
      </c>
      <c r="DQ47" s="55">
        <v>0.63</v>
      </c>
      <c r="DR47" s="55">
        <v>0.45</v>
      </c>
      <c r="DS47" s="55">
        <v>0.26900000000000002</v>
      </c>
      <c r="DT47" s="55">
        <v>0.252</v>
      </c>
      <c r="DU47" s="55">
        <v>0.23899999999999999</v>
      </c>
      <c r="DV47" s="55">
        <v>0.20300000000000001</v>
      </c>
      <c r="DW47" s="55">
        <v>0.152</v>
      </c>
      <c r="DX47" s="55">
        <v>0.10100000000000001</v>
      </c>
      <c r="DY47" s="55">
        <v>3.629</v>
      </c>
      <c r="DZ47" s="55">
        <v>2.266</v>
      </c>
      <c r="EA47" s="55">
        <v>1.8360000000000001</v>
      </c>
      <c r="EB47" s="55">
        <v>1.49</v>
      </c>
      <c r="EC47" s="55">
        <v>1.069</v>
      </c>
      <c r="ED47" s="55">
        <v>0.877</v>
      </c>
      <c r="EE47" s="55">
        <v>0.375</v>
      </c>
      <c r="EF47" s="55">
        <v>0.23499999999999999</v>
      </c>
      <c r="EG47" s="55">
        <v>0.121</v>
      </c>
      <c r="EH47" s="55">
        <v>1.6879999999999999</v>
      </c>
      <c r="EI47" s="55">
        <v>0.96199999999999997</v>
      </c>
      <c r="EJ47" s="55">
        <v>0.58199999999999996</v>
      </c>
      <c r="EK47" s="55">
        <v>0.50600000000000001</v>
      </c>
      <c r="EL47" s="55">
        <v>0.36099999999999999</v>
      </c>
      <c r="EM47" s="55">
        <v>0.311</v>
      </c>
      <c r="EN47" s="55">
        <v>0.13400000000000001</v>
      </c>
      <c r="EO47" s="55">
        <v>0.111</v>
      </c>
      <c r="EP47" s="55">
        <v>4.5999999999999999E-2</v>
      </c>
      <c r="EQ47" s="55">
        <v>56.35</v>
      </c>
      <c r="ER47" s="55">
        <v>39.85</v>
      </c>
      <c r="ES47" s="55">
        <v>9</v>
      </c>
      <c r="ET47" s="55">
        <v>26.2</v>
      </c>
      <c r="EU47" s="55">
        <v>54.27</v>
      </c>
    </row>
    <row r="48" spans="1:151" x14ac:dyDescent="0.2">
      <c r="A48" s="3">
        <v>45</v>
      </c>
      <c r="B48" s="20">
        <v>285</v>
      </c>
      <c r="C48" s="21">
        <v>306.39999999999998</v>
      </c>
      <c r="D48" s="24">
        <v>225</v>
      </c>
      <c r="E48" s="24">
        <v>241.9</v>
      </c>
      <c r="F48" s="24">
        <v>230.5</v>
      </c>
      <c r="G48" s="24">
        <v>247.4</v>
      </c>
      <c r="H48" s="24">
        <v>272.10000000000002</v>
      </c>
      <c r="I48" s="24">
        <v>289</v>
      </c>
      <c r="J48" s="24">
        <v>310.39999999999998</v>
      </c>
      <c r="K48" s="24">
        <v>327.3</v>
      </c>
      <c r="L48" s="24">
        <v>222.3</v>
      </c>
      <c r="M48" s="21">
        <v>239</v>
      </c>
      <c r="N48" s="21">
        <v>301.3</v>
      </c>
      <c r="O48" s="21">
        <v>318.5</v>
      </c>
      <c r="P48" s="21">
        <v>291</v>
      </c>
      <c r="Q48" s="21">
        <v>307.39999999999998</v>
      </c>
      <c r="R48" s="21">
        <v>267</v>
      </c>
      <c r="S48" s="21">
        <v>281.60000000000002</v>
      </c>
      <c r="T48" s="21">
        <v>244.1</v>
      </c>
      <c r="U48" s="21">
        <v>256.89999999999998</v>
      </c>
      <c r="V48" s="21">
        <v>225.8</v>
      </c>
      <c r="W48" s="21">
        <v>237.3</v>
      </c>
      <c r="X48" s="21">
        <v>216.6</v>
      </c>
      <c r="Y48" s="21">
        <v>227.4</v>
      </c>
      <c r="Z48" s="21">
        <v>81.8</v>
      </c>
      <c r="AA48" s="34">
        <v>85.82</v>
      </c>
      <c r="AB48" s="35">
        <v>0.75</v>
      </c>
      <c r="AC48" s="52">
        <v>58.53</v>
      </c>
      <c r="AD48" s="52">
        <v>58.53</v>
      </c>
      <c r="AE48" s="24"/>
      <c r="AF48" s="53"/>
      <c r="AG48" s="52">
        <v>25.48</v>
      </c>
      <c r="AH48" s="54">
        <v>25.48</v>
      </c>
      <c r="AI48" s="52">
        <v>10</v>
      </c>
      <c r="AJ48" s="54">
        <v>10</v>
      </c>
      <c r="AK48" s="52">
        <v>0.48199999999999998</v>
      </c>
      <c r="AL48" s="54">
        <v>0.48199999999999998</v>
      </c>
      <c r="AM48" s="55">
        <v>0</v>
      </c>
      <c r="AN48" s="55">
        <v>579.16999999999996</v>
      </c>
      <c r="AO48" s="55">
        <v>0</v>
      </c>
      <c r="AP48" s="55">
        <v>462.95</v>
      </c>
      <c r="AQ48" s="55">
        <v>390.68</v>
      </c>
      <c r="AR48" s="55">
        <v>654</v>
      </c>
      <c r="AS48" s="55">
        <v>0</v>
      </c>
      <c r="AT48" s="55">
        <v>566.15</v>
      </c>
      <c r="AU48" s="55">
        <v>493.93</v>
      </c>
      <c r="AV48" s="55">
        <v>696.68</v>
      </c>
      <c r="AW48" s="55">
        <v>0</v>
      </c>
      <c r="AX48" s="55">
        <v>622.87</v>
      </c>
      <c r="AY48" s="55">
        <v>537.46</v>
      </c>
      <c r="AZ48" s="55">
        <v>386.26</v>
      </c>
      <c r="BA48" s="55">
        <v>552.1</v>
      </c>
      <c r="BB48" s="55">
        <v>484.46</v>
      </c>
      <c r="BC48" s="55">
        <v>337.69</v>
      </c>
      <c r="BD48" s="55">
        <v>5.7</v>
      </c>
      <c r="BE48" s="55">
        <v>584.99</v>
      </c>
      <c r="BF48" s="55">
        <v>570.92999999999995</v>
      </c>
      <c r="BG48" s="55">
        <v>489.79</v>
      </c>
      <c r="BH48" s="55">
        <v>478.23</v>
      </c>
      <c r="BI48" s="55">
        <v>274.64</v>
      </c>
      <c r="BJ48" s="55">
        <v>69.430000000000007</v>
      </c>
      <c r="BK48" s="55">
        <v>506.93</v>
      </c>
      <c r="BL48" s="55">
        <v>0</v>
      </c>
      <c r="BM48" s="55">
        <v>150.57</v>
      </c>
      <c r="BN48" s="55">
        <v>0</v>
      </c>
      <c r="BO48" s="55">
        <v>48.49</v>
      </c>
      <c r="BP48" s="55">
        <v>0</v>
      </c>
      <c r="BQ48" s="55">
        <v>5.14</v>
      </c>
      <c r="BR48" s="55">
        <v>7.16</v>
      </c>
      <c r="BS48" s="55">
        <v>0.88400000000000001</v>
      </c>
      <c r="BT48" s="55">
        <v>0.66900000000000004</v>
      </c>
      <c r="BU48" s="55">
        <v>0.30399999999999999</v>
      </c>
      <c r="BV48" s="55">
        <v>0.30199999999999999</v>
      </c>
      <c r="BW48" s="55">
        <v>0.53100000000000003</v>
      </c>
      <c r="BX48" s="55">
        <v>14.7</v>
      </c>
      <c r="BY48" s="55">
        <v>36.700000000000003</v>
      </c>
      <c r="BZ48" s="55">
        <v>73.400000000000006</v>
      </c>
      <c r="CA48" s="55">
        <v>116.9</v>
      </c>
      <c r="CB48" s="55">
        <v>4.51</v>
      </c>
      <c r="CC48" s="55">
        <v>19.190000000000001</v>
      </c>
      <c r="CD48" s="55">
        <v>7.67</v>
      </c>
      <c r="CE48" s="55">
        <v>27</v>
      </c>
      <c r="CF48" s="55">
        <v>10.69</v>
      </c>
      <c r="CG48" s="55">
        <v>13.82</v>
      </c>
      <c r="CH48" s="55">
        <v>19.170000000000002</v>
      </c>
      <c r="CI48" s="55">
        <v>31.36</v>
      </c>
      <c r="CJ48" s="55">
        <v>37.299999999999997</v>
      </c>
      <c r="CK48" s="55">
        <v>10.51</v>
      </c>
      <c r="CL48" s="55">
        <v>2.202</v>
      </c>
      <c r="CM48" s="55">
        <v>1.3560000000000001</v>
      </c>
      <c r="CN48" s="55">
        <v>1.141</v>
      </c>
      <c r="CO48" s="55">
        <v>0.94599999999999995</v>
      </c>
      <c r="CP48" s="55">
        <v>0.68200000000000005</v>
      </c>
      <c r="CQ48" s="55">
        <v>0.65200000000000002</v>
      </c>
      <c r="CR48" s="55">
        <v>631.71</v>
      </c>
      <c r="CS48" s="55">
        <v>562.69000000000005</v>
      </c>
      <c r="CT48" s="55">
        <v>411.2</v>
      </c>
      <c r="CU48" s="55">
        <v>664.73</v>
      </c>
      <c r="CV48" s="55">
        <v>622.89</v>
      </c>
      <c r="CW48" s="55">
        <v>593.71</v>
      </c>
      <c r="CX48" s="55">
        <v>596.33000000000004</v>
      </c>
      <c r="CY48" s="55">
        <v>554.49</v>
      </c>
      <c r="CZ48" s="55">
        <v>525.32000000000005</v>
      </c>
      <c r="DA48" s="55">
        <v>1.752</v>
      </c>
      <c r="DB48" s="55">
        <v>1.609</v>
      </c>
      <c r="DC48" s="55">
        <v>1.01</v>
      </c>
      <c r="DD48" s="55">
        <v>0.42399999999999999</v>
      </c>
      <c r="DE48" s="55">
        <v>0.128</v>
      </c>
      <c r="DF48" s="55">
        <v>0.13800000000000001</v>
      </c>
      <c r="DG48" s="55">
        <v>0.16800000000000001</v>
      </c>
      <c r="DH48" s="55">
        <v>0.114</v>
      </c>
      <c r="DI48" s="55">
        <v>1.4379999999999999</v>
      </c>
      <c r="DJ48" s="55">
        <v>0.68100000000000005</v>
      </c>
      <c r="DK48" s="55">
        <v>0.56699999999999995</v>
      </c>
      <c r="DL48" s="55">
        <v>0.41499999999999998</v>
      </c>
      <c r="DM48" s="55">
        <v>0.26900000000000002</v>
      </c>
      <c r="DN48" s="55">
        <v>0.20100000000000001</v>
      </c>
      <c r="DO48" s="55">
        <v>0.13100000000000001</v>
      </c>
      <c r="DP48" s="55">
        <v>0.105</v>
      </c>
      <c r="DQ48" s="55">
        <v>0.64700000000000002</v>
      </c>
      <c r="DR48" s="55">
        <v>0.46200000000000002</v>
      </c>
      <c r="DS48" s="55">
        <v>0.27600000000000002</v>
      </c>
      <c r="DT48" s="55">
        <v>0.25900000000000001</v>
      </c>
      <c r="DU48" s="55">
        <v>0.245</v>
      </c>
      <c r="DV48" s="55">
        <v>0.20799999999999999</v>
      </c>
      <c r="DW48" s="55">
        <v>0.156</v>
      </c>
      <c r="DX48" s="55">
        <v>0.104</v>
      </c>
      <c r="DY48" s="55">
        <v>3.677</v>
      </c>
      <c r="DZ48" s="55">
        <v>2.2959999999999998</v>
      </c>
      <c r="EA48" s="55">
        <v>1.88</v>
      </c>
      <c r="EB48" s="55">
        <v>1.532</v>
      </c>
      <c r="EC48" s="55">
        <v>1.0960000000000001</v>
      </c>
      <c r="ED48" s="55">
        <v>0.90600000000000003</v>
      </c>
      <c r="EE48" s="55">
        <v>0.38400000000000001</v>
      </c>
      <c r="EF48" s="55">
        <v>0.24099999999999999</v>
      </c>
      <c r="EG48" s="55">
        <v>0.124</v>
      </c>
      <c r="EH48" s="55">
        <v>1.702</v>
      </c>
      <c r="EI48" s="55">
        <v>0.97</v>
      </c>
      <c r="EJ48" s="55">
        <v>0.59299999999999997</v>
      </c>
      <c r="EK48" s="55">
        <v>0.51700000000000002</v>
      </c>
      <c r="EL48" s="55">
        <v>0.36799999999999999</v>
      </c>
      <c r="EM48" s="55">
        <v>0.31900000000000001</v>
      </c>
      <c r="EN48" s="55">
        <v>0.13700000000000001</v>
      </c>
      <c r="EO48" s="55">
        <v>0.113</v>
      </c>
      <c r="EP48" s="55">
        <v>4.7E-2</v>
      </c>
      <c r="EQ48" s="55">
        <v>57.71</v>
      </c>
      <c r="ER48" s="55">
        <v>40.81</v>
      </c>
      <c r="ES48" s="55">
        <v>9</v>
      </c>
      <c r="ET48" s="55">
        <v>26.2</v>
      </c>
      <c r="EU48" s="55">
        <v>54.27</v>
      </c>
    </row>
    <row r="49" spans="1:151" x14ac:dyDescent="0.2">
      <c r="A49" s="3">
        <v>46</v>
      </c>
      <c r="B49" s="20">
        <v>285</v>
      </c>
      <c r="C49" s="21">
        <v>306.39999999999998</v>
      </c>
      <c r="D49" s="24">
        <v>225</v>
      </c>
      <c r="E49" s="24">
        <v>241.9</v>
      </c>
      <c r="F49" s="43">
        <v>232.2</v>
      </c>
      <c r="G49" s="43">
        <v>249.1</v>
      </c>
      <c r="H49" s="43">
        <v>273.8</v>
      </c>
      <c r="I49" s="43">
        <v>290.7</v>
      </c>
      <c r="J49" s="43">
        <v>312.10000000000002</v>
      </c>
      <c r="K49" s="43">
        <v>329</v>
      </c>
      <c r="L49" s="24">
        <v>222.3</v>
      </c>
      <c r="M49" s="21">
        <v>239</v>
      </c>
      <c r="N49" s="21">
        <v>323.39999999999998</v>
      </c>
      <c r="O49" s="21">
        <v>342.2</v>
      </c>
      <c r="P49" s="21">
        <v>312.2</v>
      </c>
      <c r="Q49" s="21">
        <v>330.1</v>
      </c>
      <c r="R49" s="21">
        <v>286</v>
      </c>
      <c r="S49" s="21">
        <v>301.89999999999998</v>
      </c>
      <c r="T49" s="21">
        <v>261</v>
      </c>
      <c r="U49" s="21">
        <v>275</v>
      </c>
      <c r="V49" s="21">
        <v>251</v>
      </c>
      <c r="W49" s="21">
        <v>253.5</v>
      </c>
      <c r="X49" s="21">
        <v>231</v>
      </c>
      <c r="Y49" s="21">
        <v>242.8</v>
      </c>
      <c r="Z49" s="21">
        <v>84.12</v>
      </c>
      <c r="AA49" s="34">
        <v>86.74</v>
      </c>
      <c r="AB49" s="35">
        <v>0.75</v>
      </c>
      <c r="AC49" s="52">
        <v>60.43</v>
      </c>
      <c r="AD49" s="52">
        <v>60.43</v>
      </c>
      <c r="AE49" s="24"/>
      <c r="AF49" s="53"/>
      <c r="AG49" s="52">
        <v>26.1</v>
      </c>
      <c r="AH49" s="54">
        <v>26.1</v>
      </c>
      <c r="AI49" s="52">
        <v>10</v>
      </c>
      <c r="AJ49" s="54">
        <v>10</v>
      </c>
      <c r="AK49" s="52">
        <v>0.505</v>
      </c>
      <c r="AL49" s="54">
        <v>0.505</v>
      </c>
      <c r="AM49" s="55">
        <v>0</v>
      </c>
      <c r="AN49" s="55">
        <v>591.97</v>
      </c>
      <c r="AO49" s="55">
        <v>0</v>
      </c>
      <c r="AP49" s="55">
        <v>472.05</v>
      </c>
      <c r="AQ49" s="55">
        <v>399.25</v>
      </c>
      <c r="AR49" s="55">
        <v>668.75</v>
      </c>
      <c r="AS49" s="55">
        <v>0</v>
      </c>
      <c r="AT49" s="55">
        <v>577.86</v>
      </c>
      <c r="AU49" s="55">
        <v>505.21</v>
      </c>
      <c r="AV49" s="55">
        <v>712.46</v>
      </c>
      <c r="AW49" s="55">
        <v>0</v>
      </c>
      <c r="AX49" s="55">
        <v>635.83000000000004</v>
      </c>
      <c r="AY49" s="55">
        <v>549.67999999999995</v>
      </c>
      <c r="AZ49" s="55">
        <v>390.84</v>
      </c>
      <c r="BA49" s="55">
        <v>561.94000000000005</v>
      </c>
      <c r="BB49" s="55">
        <v>493.04</v>
      </c>
      <c r="BC49" s="55">
        <v>344.66</v>
      </c>
      <c r="BD49" s="55">
        <v>5.82</v>
      </c>
      <c r="BE49" s="55">
        <v>595.29999999999995</v>
      </c>
      <c r="BF49" s="55">
        <v>581.08000000000004</v>
      </c>
      <c r="BG49" s="55">
        <v>499</v>
      </c>
      <c r="BH49" s="55">
        <v>487.36</v>
      </c>
      <c r="BI49" s="55">
        <v>280.25</v>
      </c>
      <c r="BJ49" s="55">
        <v>70.13</v>
      </c>
      <c r="BK49" s="55">
        <v>513.15</v>
      </c>
      <c r="BL49" s="55">
        <v>0</v>
      </c>
      <c r="BM49" s="55">
        <v>153.88</v>
      </c>
      <c r="BN49" s="55">
        <v>0</v>
      </c>
      <c r="BO49" s="55">
        <v>49.69</v>
      </c>
      <c r="BP49" s="55">
        <v>0</v>
      </c>
      <c r="BQ49" s="55">
        <v>5.26</v>
      </c>
      <c r="BR49" s="55">
        <v>7.25</v>
      </c>
      <c r="BS49" s="55">
        <v>0.92</v>
      </c>
      <c r="BT49" s="55">
        <v>0.69699999999999995</v>
      </c>
      <c r="BU49" s="55">
        <v>0.317</v>
      </c>
      <c r="BV49" s="55">
        <v>0.311</v>
      </c>
      <c r="BW49" s="55">
        <v>0.55400000000000005</v>
      </c>
      <c r="BX49" s="55">
        <v>14.7</v>
      </c>
      <c r="BY49" s="55">
        <v>36.700000000000003</v>
      </c>
      <c r="BZ49" s="55">
        <v>73.400000000000006</v>
      </c>
      <c r="CA49" s="55">
        <v>116.9</v>
      </c>
      <c r="CB49" s="55">
        <v>4.51</v>
      </c>
      <c r="CC49" s="55">
        <v>20.260000000000002</v>
      </c>
      <c r="CD49" s="55">
        <v>7.99</v>
      </c>
      <c r="CE49" s="55">
        <v>28.54</v>
      </c>
      <c r="CF49" s="55">
        <v>11.13</v>
      </c>
      <c r="CG49" s="55">
        <v>13.82</v>
      </c>
      <c r="CH49" s="55">
        <v>19.170000000000002</v>
      </c>
      <c r="CI49" s="55">
        <v>31.36</v>
      </c>
      <c r="CJ49" s="55">
        <v>43.76</v>
      </c>
      <c r="CK49" s="55">
        <v>10.51</v>
      </c>
      <c r="CL49" s="55">
        <v>2.2480000000000002</v>
      </c>
      <c r="CM49" s="55">
        <v>1.391</v>
      </c>
      <c r="CN49" s="55">
        <v>1.1819999999999999</v>
      </c>
      <c r="CO49" s="55">
        <v>0.98099999999999998</v>
      </c>
      <c r="CP49" s="55">
        <v>0.70299999999999996</v>
      </c>
      <c r="CQ49" s="55">
        <v>0.67300000000000004</v>
      </c>
      <c r="CR49" s="55">
        <v>641.70000000000005</v>
      </c>
      <c r="CS49" s="55">
        <v>571.33000000000004</v>
      </c>
      <c r="CT49" s="55">
        <v>417.9</v>
      </c>
      <c r="CU49" s="55">
        <v>674.36</v>
      </c>
      <c r="CV49" s="55">
        <v>632.6</v>
      </c>
      <c r="CW49" s="55">
        <v>603.53</v>
      </c>
      <c r="CX49" s="55">
        <v>605.49</v>
      </c>
      <c r="CY49" s="55">
        <v>563.73</v>
      </c>
      <c r="CZ49" s="55">
        <v>534.65</v>
      </c>
      <c r="DA49" s="55">
        <v>1.8280000000000001</v>
      </c>
      <c r="DB49" s="55">
        <v>1.679</v>
      </c>
      <c r="DC49" s="55">
        <v>1.054</v>
      </c>
      <c r="DD49" s="55">
        <v>0.442</v>
      </c>
      <c r="DE49" s="55">
        <v>0.13400000000000001</v>
      </c>
      <c r="DF49" s="55">
        <v>0.14399999999999999</v>
      </c>
      <c r="DG49" s="55">
        <v>0.17499999999999999</v>
      </c>
      <c r="DH49" s="55">
        <v>0.11899999999999999</v>
      </c>
      <c r="DI49" s="55">
        <v>1.504</v>
      </c>
      <c r="DJ49" s="55">
        <v>0.70099999999999996</v>
      </c>
      <c r="DK49" s="55">
        <v>0.58199999999999996</v>
      </c>
      <c r="DL49" s="55">
        <v>0.42399999999999999</v>
      </c>
      <c r="DM49" s="55">
        <v>0.27500000000000002</v>
      </c>
      <c r="DN49" s="55">
        <v>0.20399999999999999</v>
      </c>
      <c r="DO49" s="55">
        <v>0.13400000000000001</v>
      </c>
      <c r="DP49" s="55">
        <v>0.107</v>
      </c>
      <c r="DQ49" s="55">
        <v>0.66500000000000004</v>
      </c>
      <c r="DR49" s="55">
        <v>0.47399999999999998</v>
      </c>
      <c r="DS49" s="55">
        <v>0.28399999999999997</v>
      </c>
      <c r="DT49" s="55">
        <v>0.26500000000000001</v>
      </c>
      <c r="DU49" s="55">
        <v>0.251</v>
      </c>
      <c r="DV49" s="55">
        <v>0.21299999999999999</v>
      </c>
      <c r="DW49" s="55">
        <v>0.159</v>
      </c>
      <c r="DX49" s="55">
        <v>0.106</v>
      </c>
      <c r="DY49" s="55">
        <v>3.7269999999999999</v>
      </c>
      <c r="DZ49" s="55">
        <v>2.327</v>
      </c>
      <c r="EA49" s="55">
        <v>1.9259999999999999</v>
      </c>
      <c r="EB49" s="55">
        <v>1.575</v>
      </c>
      <c r="EC49" s="55">
        <v>1.123</v>
      </c>
      <c r="ED49" s="55">
        <v>0.93500000000000005</v>
      </c>
      <c r="EE49" s="55">
        <v>0.39300000000000002</v>
      </c>
      <c r="EF49" s="55">
        <v>0.246</v>
      </c>
      <c r="EG49" s="55">
        <v>0.126</v>
      </c>
      <c r="EH49" s="55">
        <v>1.718</v>
      </c>
      <c r="EI49" s="55">
        <v>0.97899999999999998</v>
      </c>
      <c r="EJ49" s="55">
        <v>0.60499999999999998</v>
      </c>
      <c r="EK49" s="55">
        <v>0.52900000000000003</v>
      </c>
      <c r="EL49" s="55">
        <v>0.375</v>
      </c>
      <c r="EM49" s="55">
        <v>0.32700000000000001</v>
      </c>
      <c r="EN49" s="55">
        <v>0.14000000000000001</v>
      </c>
      <c r="EO49" s="55">
        <v>0.115</v>
      </c>
      <c r="EP49" s="55">
        <v>4.8000000000000001E-2</v>
      </c>
      <c r="EQ49" s="55">
        <v>59.03</v>
      </c>
      <c r="ER49" s="55">
        <v>41.74</v>
      </c>
      <c r="ES49" s="55">
        <v>9</v>
      </c>
      <c r="ET49" s="55">
        <v>29.03</v>
      </c>
      <c r="EU49" s="55">
        <v>60.06</v>
      </c>
    </row>
    <row r="50" spans="1:151" x14ac:dyDescent="0.2">
      <c r="A50" s="3">
        <v>47</v>
      </c>
      <c r="B50" s="20">
        <v>285</v>
      </c>
      <c r="C50" s="21">
        <v>306.39999999999998</v>
      </c>
      <c r="D50" s="24">
        <v>225</v>
      </c>
      <c r="E50" s="24">
        <v>241.9</v>
      </c>
      <c r="F50" s="24">
        <v>232.2</v>
      </c>
      <c r="G50" s="24">
        <v>249.1</v>
      </c>
      <c r="H50" s="24">
        <v>273.8</v>
      </c>
      <c r="I50" s="24">
        <v>290.7</v>
      </c>
      <c r="J50" s="24">
        <v>312.10000000000002</v>
      </c>
      <c r="K50" s="24">
        <v>329</v>
      </c>
      <c r="L50" s="24">
        <v>222.3</v>
      </c>
      <c r="M50" s="21">
        <v>239</v>
      </c>
      <c r="N50" s="21">
        <v>323.39999999999998</v>
      </c>
      <c r="O50" s="21">
        <v>342.2</v>
      </c>
      <c r="P50" s="21">
        <v>312.2</v>
      </c>
      <c r="Q50" s="21">
        <v>330.1</v>
      </c>
      <c r="R50" s="21">
        <v>286</v>
      </c>
      <c r="S50" s="21">
        <v>301.89999999999998</v>
      </c>
      <c r="T50" s="21">
        <v>261</v>
      </c>
      <c r="U50" s="21">
        <v>275</v>
      </c>
      <c r="V50" s="21">
        <v>251</v>
      </c>
      <c r="W50" s="21">
        <v>253.5</v>
      </c>
      <c r="X50" s="21">
        <v>231</v>
      </c>
      <c r="Y50" s="21">
        <v>242.8</v>
      </c>
      <c r="Z50" s="21">
        <v>86.52</v>
      </c>
      <c r="AA50" s="34">
        <v>87.65</v>
      </c>
      <c r="AB50" s="35">
        <v>0.75</v>
      </c>
      <c r="AC50" s="52">
        <v>62.42</v>
      </c>
      <c r="AD50" s="52">
        <v>62.42</v>
      </c>
      <c r="AE50" s="24"/>
      <c r="AF50" s="53"/>
      <c r="AG50" s="52">
        <v>26.76</v>
      </c>
      <c r="AH50" s="54">
        <v>26.76</v>
      </c>
      <c r="AI50" s="52">
        <v>10</v>
      </c>
      <c r="AJ50" s="54">
        <v>10</v>
      </c>
      <c r="AK50" s="52">
        <v>0.52800000000000002</v>
      </c>
      <c r="AL50" s="54">
        <v>0.52800000000000002</v>
      </c>
      <c r="AM50" s="55">
        <v>0</v>
      </c>
      <c r="AN50" s="55">
        <v>605.26</v>
      </c>
      <c r="AO50" s="55">
        <v>0</v>
      </c>
      <c r="AP50" s="55">
        <v>481.44</v>
      </c>
      <c r="AQ50" s="55">
        <v>408.11</v>
      </c>
      <c r="AR50" s="55">
        <v>684.05</v>
      </c>
      <c r="AS50" s="55">
        <v>0</v>
      </c>
      <c r="AT50" s="55">
        <v>589.96</v>
      </c>
      <c r="AU50" s="55">
        <v>516.89</v>
      </c>
      <c r="AV50" s="55">
        <v>728.81</v>
      </c>
      <c r="AW50" s="55">
        <v>0</v>
      </c>
      <c r="AX50" s="55">
        <v>649.22</v>
      </c>
      <c r="AY50" s="55">
        <v>562.32000000000005</v>
      </c>
      <c r="AZ50" s="55">
        <v>397.62</v>
      </c>
      <c r="BA50" s="55">
        <v>572.19000000000005</v>
      </c>
      <c r="BB50" s="55">
        <v>502.01</v>
      </c>
      <c r="BC50" s="55">
        <v>351.96</v>
      </c>
      <c r="BD50" s="55">
        <v>5.96</v>
      </c>
      <c r="BE50" s="55">
        <v>606.09</v>
      </c>
      <c r="BF50" s="55">
        <v>591.73</v>
      </c>
      <c r="BG50" s="55">
        <v>508.64</v>
      </c>
      <c r="BH50" s="55">
        <v>496.94</v>
      </c>
      <c r="BI50" s="55">
        <v>286.12</v>
      </c>
      <c r="BJ50" s="55">
        <v>70.819999999999993</v>
      </c>
      <c r="BK50" s="55">
        <v>519.45000000000005</v>
      </c>
      <c r="BL50" s="55">
        <v>0</v>
      </c>
      <c r="BM50" s="55">
        <v>157.32</v>
      </c>
      <c r="BN50" s="55">
        <v>0</v>
      </c>
      <c r="BO50" s="55">
        <v>50.93</v>
      </c>
      <c r="BP50" s="55">
        <v>0</v>
      </c>
      <c r="BQ50" s="55">
        <v>5.4</v>
      </c>
      <c r="BR50" s="55">
        <v>7.33</v>
      </c>
      <c r="BS50" s="55">
        <v>0.95899999999999996</v>
      </c>
      <c r="BT50" s="55">
        <v>0.72699999999999998</v>
      </c>
      <c r="BU50" s="55">
        <v>0.33100000000000002</v>
      </c>
      <c r="BV50" s="55">
        <v>0.32</v>
      </c>
      <c r="BW50" s="55">
        <v>0.57799999999999996</v>
      </c>
      <c r="BX50" s="55">
        <v>14.7</v>
      </c>
      <c r="BY50" s="55">
        <v>36.700000000000003</v>
      </c>
      <c r="BZ50" s="55">
        <v>73.400000000000006</v>
      </c>
      <c r="CA50" s="55">
        <v>116.9</v>
      </c>
      <c r="CB50" s="55">
        <v>4.51</v>
      </c>
      <c r="CC50" s="55">
        <v>21.32</v>
      </c>
      <c r="CD50" s="55">
        <v>8.31</v>
      </c>
      <c r="CE50" s="55">
        <v>30.08</v>
      </c>
      <c r="CF50" s="55">
        <v>11.58</v>
      </c>
      <c r="CG50" s="55">
        <v>13.82</v>
      </c>
      <c r="CH50" s="55">
        <v>19.170000000000002</v>
      </c>
      <c r="CI50" s="55">
        <v>31.36</v>
      </c>
      <c r="CJ50" s="55">
        <v>43.76</v>
      </c>
      <c r="CK50" s="55">
        <v>10.51</v>
      </c>
      <c r="CL50" s="55">
        <v>2.2970000000000002</v>
      </c>
      <c r="CM50" s="55">
        <v>1.427</v>
      </c>
      <c r="CN50" s="55">
        <v>1.224</v>
      </c>
      <c r="CO50" s="55">
        <v>1.0169999999999999</v>
      </c>
      <c r="CP50" s="55">
        <v>0.72599999999999998</v>
      </c>
      <c r="CQ50" s="55">
        <v>0.69399999999999995</v>
      </c>
      <c r="CR50" s="55">
        <v>652.16</v>
      </c>
      <c r="CS50" s="55">
        <v>580.41</v>
      </c>
      <c r="CT50" s="55">
        <v>424.97</v>
      </c>
      <c r="CU50" s="55">
        <v>684.49</v>
      </c>
      <c r="CV50" s="55">
        <v>642.79999999999995</v>
      </c>
      <c r="CW50" s="55">
        <v>613.85</v>
      </c>
      <c r="CX50" s="55">
        <v>615.13</v>
      </c>
      <c r="CY50" s="55">
        <v>573.45000000000005</v>
      </c>
      <c r="CZ50" s="55">
        <v>544.49</v>
      </c>
      <c r="DA50" s="55">
        <v>1.9079999999999999</v>
      </c>
      <c r="DB50" s="55">
        <v>1.752</v>
      </c>
      <c r="DC50" s="55">
        <v>1.1000000000000001</v>
      </c>
      <c r="DD50" s="55">
        <v>0.46100000000000002</v>
      </c>
      <c r="DE50" s="55">
        <v>0.13900000000000001</v>
      </c>
      <c r="DF50" s="55">
        <v>0.151</v>
      </c>
      <c r="DG50" s="55">
        <v>0.183</v>
      </c>
      <c r="DH50" s="55">
        <v>0.124</v>
      </c>
      <c r="DI50" s="55">
        <v>1.575</v>
      </c>
      <c r="DJ50" s="55">
        <v>0.72199999999999998</v>
      </c>
      <c r="DK50" s="55">
        <v>0.59899999999999998</v>
      </c>
      <c r="DL50" s="55">
        <v>0.434</v>
      </c>
      <c r="DM50" s="55">
        <v>0.28000000000000003</v>
      </c>
      <c r="DN50" s="55">
        <v>0.20899999999999999</v>
      </c>
      <c r="DO50" s="55">
        <v>0.13600000000000001</v>
      </c>
      <c r="DP50" s="55">
        <v>0.109</v>
      </c>
      <c r="DQ50" s="55">
        <v>0.68200000000000005</v>
      </c>
      <c r="DR50" s="55">
        <v>0.48699999999999999</v>
      </c>
      <c r="DS50" s="55">
        <v>0.29099999999999998</v>
      </c>
      <c r="DT50" s="55">
        <v>0.27200000000000002</v>
      </c>
      <c r="DU50" s="55">
        <v>0.25800000000000001</v>
      </c>
      <c r="DV50" s="55">
        <v>0.218</v>
      </c>
      <c r="DW50" s="55">
        <v>0.16300000000000001</v>
      </c>
      <c r="DX50" s="55">
        <v>0.108</v>
      </c>
      <c r="DY50" s="55">
        <v>3.7789999999999999</v>
      </c>
      <c r="DZ50" s="55">
        <v>2.359</v>
      </c>
      <c r="EA50" s="55">
        <v>1.974</v>
      </c>
      <c r="EB50" s="55">
        <v>1.619</v>
      </c>
      <c r="EC50" s="55">
        <v>1.1499999999999999</v>
      </c>
      <c r="ED50" s="55">
        <v>0.96599999999999997</v>
      </c>
      <c r="EE50" s="55">
        <v>0.40300000000000002</v>
      </c>
      <c r="EF50" s="55">
        <v>0.252</v>
      </c>
      <c r="EG50" s="55">
        <v>0.129</v>
      </c>
      <c r="EH50" s="55">
        <v>1.7350000000000001</v>
      </c>
      <c r="EI50" s="55">
        <v>0.98899999999999999</v>
      </c>
      <c r="EJ50" s="55">
        <v>0.61699999999999999</v>
      </c>
      <c r="EK50" s="55">
        <v>0.54100000000000004</v>
      </c>
      <c r="EL50" s="55">
        <v>0.38200000000000001</v>
      </c>
      <c r="EM50" s="55">
        <v>0.33500000000000002</v>
      </c>
      <c r="EN50" s="55">
        <v>0.14299999999999999</v>
      </c>
      <c r="EO50" s="55">
        <v>0.11700000000000001</v>
      </c>
      <c r="EP50" s="55">
        <v>4.9000000000000002E-2</v>
      </c>
      <c r="EQ50" s="55">
        <v>60.38</v>
      </c>
      <c r="ER50" s="55">
        <v>42.69</v>
      </c>
      <c r="ES50" s="55">
        <v>9</v>
      </c>
      <c r="ET50" s="55">
        <v>29.03</v>
      </c>
      <c r="EU50" s="55">
        <v>60.06</v>
      </c>
    </row>
    <row r="51" spans="1:151" x14ac:dyDescent="0.2">
      <c r="A51" s="3">
        <v>48</v>
      </c>
      <c r="B51" s="20">
        <v>285</v>
      </c>
      <c r="C51" s="21">
        <v>306.39999999999998</v>
      </c>
      <c r="D51" s="24">
        <v>225</v>
      </c>
      <c r="E51" s="24">
        <v>241.9</v>
      </c>
      <c r="F51" s="24">
        <v>232.2</v>
      </c>
      <c r="G51" s="24">
        <v>249.1</v>
      </c>
      <c r="H51" s="24">
        <v>273.8</v>
      </c>
      <c r="I51" s="24">
        <v>290.7</v>
      </c>
      <c r="J51" s="24">
        <v>312.10000000000002</v>
      </c>
      <c r="K51" s="24">
        <v>329</v>
      </c>
      <c r="L51" s="24">
        <v>222.3</v>
      </c>
      <c r="M51" s="21">
        <v>239</v>
      </c>
      <c r="N51" s="21">
        <v>323.39999999999998</v>
      </c>
      <c r="O51" s="21">
        <v>342.2</v>
      </c>
      <c r="P51" s="21">
        <v>312.2</v>
      </c>
      <c r="Q51" s="21">
        <v>330.1</v>
      </c>
      <c r="R51" s="21">
        <v>286</v>
      </c>
      <c r="S51" s="21">
        <v>301.89999999999998</v>
      </c>
      <c r="T51" s="21">
        <v>261</v>
      </c>
      <c r="U51" s="21">
        <v>275</v>
      </c>
      <c r="V51" s="21">
        <v>251</v>
      </c>
      <c r="W51" s="21">
        <v>253.5</v>
      </c>
      <c r="X51" s="21">
        <v>231</v>
      </c>
      <c r="Y51" s="21">
        <v>242.8</v>
      </c>
      <c r="Z51" s="21">
        <v>89.02</v>
      </c>
      <c r="AA51" s="34">
        <v>88.55</v>
      </c>
      <c r="AB51" s="35">
        <v>0.75</v>
      </c>
      <c r="AC51" s="52">
        <v>64.52</v>
      </c>
      <c r="AD51" s="52">
        <v>64.52</v>
      </c>
      <c r="AE51" s="24"/>
      <c r="AF51" s="53"/>
      <c r="AG51" s="52">
        <v>27.45</v>
      </c>
      <c r="AH51" s="54">
        <v>27.45</v>
      </c>
      <c r="AI51" s="52">
        <v>10</v>
      </c>
      <c r="AJ51" s="54">
        <v>10</v>
      </c>
      <c r="AK51" s="52">
        <v>0.55300000000000005</v>
      </c>
      <c r="AL51" s="54">
        <v>0.55300000000000005</v>
      </c>
      <c r="AM51" s="55">
        <v>0</v>
      </c>
      <c r="AN51" s="55">
        <v>619.05999999999995</v>
      </c>
      <c r="AO51" s="55">
        <v>0</v>
      </c>
      <c r="AP51" s="55">
        <v>491.14</v>
      </c>
      <c r="AQ51" s="55">
        <v>417.28</v>
      </c>
      <c r="AR51" s="55">
        <v>699.91</v>
      </c>
      <c r="AS51" s="55">
        <v>0</v>
      </c>
      <c r="AT51" s="55">
        <v>602.47</v>
      </c>
      <c r="AU51" s="55">
        <v>528.99</v>
      </c>
      <c r="AV51" s="55">
        <v>745.77</v>
      </c>
      <c r="AW51" s="55">
        <v>0</v>
      </c>
      <c r="AX51" s="55">
        <v>663.08</v>
      </c>
      <c r="AY51" s="55">
        <v>575.42999999999995</v>
      </c>
      <c r="AZ51" s="55">
        <v>404.73</v>
      </c>
      <c r="BA51" s="55">
        <v>582.9</v>
      </c>
      <c r="BB51" s="55">
        <v>511.38</v>
      </c>
      <c r="BC51" s="55">
        <v>359.61</v>
      </c>
      <c r="BD51" s="55">
        <v>6.1</v>
      </c>
      <c r="BE51" s="55">
        <v>617.41</v>
      </c>
      <c r="BF51" s="55">
        <v>602.91999999999996</v>
      </c>
      <c r="BG51" s="55">
        <v>518.76</v>
      </c>
      <c r="BH51" s="55">
        <v>507</v>
      </c>
      <c r="BI51" s="55">
        <v>292.3</v>
      </c>
      <c r="BJ51" s="55">
        <v>71.510000000000005</v>
      </c>
      <c r="BK51" s="55">
        <v>525.86</v>
      </c>
      <c r="BL51" s="55">
        <v>0</v>
      </c>
      <c r="BM51" s="55">
        <v>160.88</v>
      </c>
      <c r="BN51" s="55">
        <v>0</v>
      </c>
      <c r="BO51" s="55">
        <v>52.22</v>
      </c>
      <c r="BP51" s="55">
        <v>0</v>
      </c>
      <c r="BQ51" s="55">
        <v>5.53</v>
      </c>
      <c r="BR51" s="55">
        <v>7.41</v>
      </c>
      <c r="BS51" s="55">
        <v>0.999</v>
      </c>
      <c r="BT51" s="55">
        <v>0.75900000000000001</v>
      </c>
      <c r="BU51" s="55">
        <v>0.34499999999999997</v>
      </c>
      <c r="BV51" s="55">
        <v>0.33</v>
      </c>
      <c r="BW51" s="55">
        <v>0.60299999999999998</v>
      </c>
      <c r="BX51" s="55">
        <v>14.7</v>
      </c>
      <c r="BY51" s="55">
        <v>36.700000000000003</v>
      </c>
      <c r="BZ51" s="55">
        <v>73.400000000000006</v>
      </c>
      <c r="CA51" s="55">
        <v>116.9</v>
      </c>
      <c r="CB51" s="55">
        <v>4.51</v>
      </c>
      <c r="CC51" s="55">
        <v>22.39</v>
      </c>
      <c r="CD51" s="55">
        <v>8.66</v>
      </c>
      <c r="CE51" s="55">
        <v>31.62</v>
      </c>
      <c r="CF51" s="55">
        <v>12.06</v>
      </c>
      <c r="CG51" s="55">
        <v>13.82</v>
      </c>
      <c r="CH51" s="55">
        <v>19.170000000000002</v>
      </c>
      <c r="CI51" s="55">
        <v>31.36</v>
      </c>
      <c r="CJ51" s="55">
        <v>43.76</v>
      </c>
      <c r="CK51" s="55">
        <v>10.51</v>
      </c>
      <c r="CL51" s="55">
        <v>2.35</v>
      </c>
      <c r="CM51" s="55">
        <v>1.464</v>
      </c>
      <c r="CN51" s="55">
        <v>1.268</v>
      </c>
      <c r="CO51" s="55">
        <v>1.054</v>
      </c>
      <c r="CP51" s="55">
        <v>0.748</v>
      </c>
      <c r="CQ51" s="55">
        <v>0.71599999999999997</v>
      </c>
      <c r="CR51" s="55">
        <v>663.15</v>
      </c>
      <c r="CS51" s="55">
        <v>589.98</v>
      </c>
      <c r="CT51" s="55">
        <v>432.43</v>
      </c>
      <c r="CU51" s="55">
        <v>695.15</v>
      </c>
      <c r="CV51" s="55">
        <v>653.53</v>
      </c>
      <c r="CW51" s="55">
        <v>624.71</v>
      </c>
      <c r="CX51" s="55">
        <v>625.32000000000005</v>
      </c>
      <c r="CY51" s="55">
        <v>583.70000000000005</v>
      </c>
      <c r="CZ51" s="55">
        <v>554.88</v>
      </c>
      <c r="DA51" s="55">
        <v>1.9930000000000001</v>
      </c>
      <c r="DB51" s="55">
        <v>1.83</v>
      </c>
      <c r="DC51" s="55">
        <v>1.149</v>
      </c>
      <c r="DD51" s="55">
        <v>0.48199999999999998</v>
      </c>
      <c r="DE51" s="55">
        <v>0.14499999999999999</v>
      </c>
      <c r="DF51" s="55">
        <v>0.158</v>
      </c>
      <c r="DG51" s="55">
        <v>0.191</v>
      </c>
      <c r="DH51" s="55">
        <v>0.129</v>
      </c>
      <c r="DI51" s="55">
        <v>1.65</v>
      </c>
      <c r="DJ51" s="55">
        <v>0.74399999999999999</v>
      </c>
      <c r="DK51" s="55">
        <v>0.61499999999999999</v>
      </c>
      <c r="DL51" s="55">
        <v>0.44400000000000001</v>
      </c>
      <c r="DM51" s="55">
        <v>0.28699999999999998</v>
      </c>
      <c r="DN51" s="55">
        <v>0.21299999999999999</v>
      </c>
      <c r="DO51" s="55">
        <v>0.13900000000000001</v>
      </c>
      <c r="DP51" s="55">
        <v>0.111</v>
      </c>
      <c r="DQ51" s="55">
        <v>0.70099999999999996</v>
      </c>
      <c r="DR51" s="55">
        <v>0.5</v>
      </c>
      <c r="DS51" s="55">
        <v>0.29899999999999999</v>
      </c>
      <c r="DT51" s="55">
        <v>0.27900000000000003</v>
      </c>
      <c r="DU51" s="55">
        <v>0.26400000000000001</v>
      </c>
      <c r="DV51" s="55">
        <v>0.224</v>
      </c>
      <c r="DW51" s="55">
        <v>0.16700000000000001</v>
      </c>
      <c r="DX51" s="55">
        <v>0.11</v>
      </c>
      <c r="DY51" s="55">
        <v>3.8330000000000002</v>
      </c>
      <c r="DZ51" s="55">
        <v>2.3919999999999999</v>
      </c>
      <c r="EA51" s="55">
        <v>2.0230000000000001</v>
      </c>
      <c r="EB51" s="55">
        <v>1.665</v>
      </c>
      <c r="EC51" s="55">
        <v>1.179</v>
      </c>
      <c r="ED51" s="55">
        <v>0.998</v>
      </c>
      <c r="EE51" s="55">
        <v>0.41399999999999998</v>
      </c>
      <c r="EF51" s="55">
        <v>0.25800000000000001</v>
      </c>
      <c r="EG51" s="55">
        <v>0.13200000000000001</v>
      </c>
      <c r="EH51" s="55">
        <v>1.752</v>
      </c>
      <c r="EI51" s="55">
        <v>0.999</v>
      </c>
      <c r="EJ51" s="55">
        <v>0.63</v>
      </c>
      <c r="EK51" s="55">
        <v>0.55300000000000005</v>
      </c>
      <c r="EL51" s="55">
        <v>0.39</v>
      </c>
      <c r="EM51" s="55">
        <v>0.34399999999999997</v>
      </c>
      <c r="EN51" s="55">
        <v>0.14499999999999999</v>
      </c>
      <c r="EO51" s="55">
        <v>0.11899999999999999</v>
      </c>
      <c r="EP51" s="55">
        <v>0.05</v>
      </c>
      <c r="EQ51" s="55">
        <v>61.75</v>
      </c>
      <c r="ER51" s="55">
        <v>43.65</v>
      </c>
      <c r="ES51" s="55">
        <v>9</v>
      </c>
      <c r="ET51" s="55">
        <v>29.03</v>
      </c>
      <c r="EU51" s="55">
        <v>60.06</v>
      </c>
    </row>
    <row r="52" spans="1:151" x14ac:dyDescent="0.2">
      <c r="A52" s="3">
        <v>49</v>
      </c>
      <c r="B52" s="20">
        <v>285</v>
      </c>
      <c r="C52" s="21">
        <v>306.39999999999998</v>
      </c>
      <c r="D52" s="24">
        <v>225</v>
      </c>
      <c r="E52" s="24">
        <v>241.9</v>
      </c>
      <c r="F52" s="24">
        <v>232.2</v>
      </c>
      <c r="G52" s="24">
        <v>249.1</v>
      </c>
      <c r="H52" s="24">
        <v>273.8</v>
      </c>
      <c r="I52" s="24">
        <v>290.7</v>
      </c>
      <c r="J52" s="24">
        <v>312.10000000000002</v>
      </c>
      <c r="K52" s="24">
        <v>329</v>
      </c>
      <c r="L52" s="24">
        <v>222.3</v>
      </c>
      <c r="M52" s="21">
        <v>239</v>
      </c>
      <c r="N52" s="21">
        <v>323.39999999999998</v>
      </c>
      <c r="O52" s="21">
        <v>342.2</v>
      </c>
      <c r="P52" s="21">
        <v>312.2</v>
      </c>
      <c r="Q52" s="21">
        <v>330.1</v>
      </c>
      <c r="R52" s="21">
        <v>286</v>
      </c>
      <c r="S52" s="21">
        <v>301.89999999999998</v>
      </c>
      <c r="T52" s="21">
        <v>261</v>
      </c>
      <c r="U52" s="21">
        <v>275</v>
      </c>
      <c r="V52" s="21">
        <v>251</v>
      </c>
      <c r="W52" s="21">
        <v>253.5</v>
      </c>
      <c r="X52" s="21">
        <v>231</v>
      </c>
      <c r="Y52" s="21">
        <v>242.8</v>
      </c>
      <c r="Z52" s="21">
        <v>91.63</v>
      </c>
      <c r="AA52" s="34">
        <v>89.45</v>
      </c>
      <c r="AB52" s="35">
        <v>0.75</v>
      </c>
      <c r="AC52" s="52">
        <v>66.739999999999995</v>
      </c>
      <c r="AD52" s="52">
        <v>66.739999999999995</v>
      </c>
      <c r="AE52" s="24"/>
      <c r="AF52" s="53"/>
      <c r="AG52" s="52">
        <v>28.18</v>
      </c>
      <c r="AH52" s="54">
        <v>28.18</v>
      </c>
      <c r="AI52" s="52">
        <v>10</v>
      </c>
      <c r="AJ52" s="54">
        <v>10</v>
      </c>
      <c r="AK52" s="52">
        <v>0.57999999999999996</v>
      </c>
      <c r="AL52" s="54">
        <v>0.57999999999999996</v>
      </c>
      <c r="AM52" s="55">
        <v>0</v>
      </c>
      <c r="AN52" s="55">
        <v>633.42999999999995</v>
      </c>
      <c r="AO52" s="55">
        <v>0</v>
      </c>
      <c r="AP52" s="55">
        <v>501.16</v>
      </c>
      <c r="AQ52" s="55">
        <v>426.79</v>
      </c>
      <c r="AR52" s="55">
        <v>716.41</v>
      </c>
      <c r="AS52" s="55">
        <v>0</v>
      </c>
      <c r="AT52" s="55">
        <v>615.41999999999996</v>
      </c>
      <c r="AU52" s="55">
        <v>541.55999999999995</v>
      </c>
      <c r="AV52" s="55">
        <v>763.39</v>
      </c>
      <c r="AW52" s="55">
        <v>0</v>
      </c>
      <c r="AX52" s="55">
        <v>677.44</v>
      </c>
      <c r="AY52" s="55">
        <v>589.03</v>
      </c>
      <c r="AZ52" s="55">
        <v>412.21</v>
      </c>
      <c r="BA52" s="55">
        <v>594.11</v>
      </c>
      <c r="BB52" s="55">
        <v>521.20000000000005</v>
      </c>
      <c r="BC52" s="55">
        <v>367.65</v>
      </c>
      <c r="BD52" s="55">
        <v>6.24</v>
      </c>
      <c r="BE52" s="55">
        <v>629.30999999999995</v>
      </c>
      <c r="BF52" s="55">
        <v>614.70000000000005</v>
      </c>
      <c r="BG52" s="55">
        <v>529.4</v>
      </c>
      <c r="BH52" s="55">
        <v>517.59</v>
      </c>
      <c r="BI52" s="55">
        <v>298.83</v>
      </c>
      <c r="BJ52" s="55">
        <v>72.2</v>
      </c>
      <c r="BK52" s="55">
        <v>532.37</v>
      </c>
      <c r="BL52" s="55">
        <v>0</v>
      </c>
      <c r="BM52" s="55">
        <v>164.58</v>
      </c>
      <c r="BN52" s="55">
        <v>0</v>
      </c>
      <c r="BO52" s="55">
        <v>53.55</v>
      </c>
      <c r="BP52" s="55">
        <v>0</v>
      </c>
      <c r="BQ52" s="55">
        <v>5.68</v>
      </c>
      <c r="BR52" s="55">
        <v>7.49</v>
      </c>
      <c r="BS52" s="55">
        <v>1.0409999999999999</v>
      </c>
      <c r="BT52" s="55">
        <v>0.79100000000000004</v>
      </c>
      <c r="BU52" s="55">
        <v>0.36</v>
      </c>
      <c r="BV52" s="55">
        <v>0.34100000000000003</v>
      </c>
      <c r="BW52" s="55">
        <v>0.63</v>
      </c>
      <c r="BX52" s="55">
        <v>14.7</v>
      </c>
      <c r="BY52" s="55">
        <v>36.700000000000003</v>
      </c>
      <c r="BZ52" s="55">
        <v>73.400000000000006</v>
      </c>
      <c r="CA52" s="55">
        <v>116.9</v>
      </c>
      <c r="CB52" s="55">
        <v>4.51</v>
      </c>
      <c r="CC52" s="55">
        <v>22.81</v>
      </c>
      <c r="CD52" s="55">
        <v>9.02</v>
      </c>
      <c r="CE52" s="55">
        <v>32.229999999999997</v>
      </c>
      <c r="CF52" s="55">
        <v>12.57</v>
      </c>
      <c r="CG52" s="55">
        <v>13.82</v>
      </c>
      <c r="CH52" s="55">
        <v>19.170000000000002</v>
      </c>
      <c r="CI52" s="55">
        <v>31.36</v>
      </c>
      <c r="CJ52" s="55">
        <v>43.76</v>
      </c>
      <c r="CK52" s="55">
        <v>10.51</v>
      </c>
      <c r="CL52" s="55">
        <v>2.4079999999999999</v>
      </c>
      <c r="CM52" s="55">
        <v>1.502</v>
      </c>
      <c r="CN52" s="55">
        <v>1.3149999999999999</v>
      </c>
      <c r="CO52" s="55">
        <v>1.0940000000000001</v>
      </c>
      <c r="CP52" s="55">
        <v>0.77200000000000002</v>
      </c>
      <c r="CQ52" s="55">
        <v>0.73899999999999999</v>
      </c>
      <c r="CR52" s="55">
        <v>674.69</v>
      </c>
      <c r="CS52" s="55">
        <v>600.08000000000004</v>
      </c>
      <c r="CT52" s="55">
        <v>440.3</v>
      </c>
      <c r="CU52" s="55">
        <v>706.4</v>
      </c>
      <c r="CV52" s="55">
        <v>664.83</v>
      </c>
      <c r="CW52" s="55">
        <v>636.16</v>
      </c>
      <c r="CX52" s="55">
        <v>636.1</v>
      </c>
      <c r="CY52" s="55">
        <v>594.53</v>
      </c>
      <c r="CZ52" s="55">
        <v>565.86</v>
      </c>
      <c r="DA52" s="55">
        <v>2.0819999999999999</v>
      </c>
      <c r="DB52" s="55">
        <v>1.911</v>
      </c>
      <c r="DC52" s="55">
        <v>1.2</v>
      </c>
      <c r="DD52" s="55">
        <v>0.503</v>
      </c>
      <c r="DE52" s="55">
        <v>0.152</v>
      </c>
      <c r="DF52" s="55">
        <v>0.16500000000000001</v>
      </c>
      <c r="DG52" s="55">
        <v>0.2</v>
      </c>
      <c r="DH52" s="55">
        <v>0.13500000000000001</v>
      </c>
      <c r="DI52" s="55">
        <v>1.7290000000000001</v>
      </c>
      <c r="DJ52" s="55">
        <v>0.76700000000000002</v>
      </c>
      <c r="DK52" s="55">
        <v>0.63300000000000001</v>
      </c>
      <c r="DL52" s="55">
        <v>0.45500000000000002</v>
      </c>
      <c r="DM52" s="55">
        <v>0.29299999999999998</v>
      </c>
      <c r="DN52" s="55">
        <v>0.218</v>
      </c>
      <c r="DO52" s="55">
        <v>0.14199999999999999</v>
      </c>
      <c r="DP52" s="55">
        <v>0.113</v>
      </c>
      <c r="DQ52" s="55">
        <v>0.72</v>
      </c>
      <c r="DR52" s="55">
        <v>0.51300000000000001</v>
      </c>
      <c r="DS52" s="55">
        <v>0.307</v>
      </c>
      <c r="DT52" s="55">
        <v>0.28699999999999998</v>
      </c>
      <c r="DU52" s="55">
        <v>0.27100000000000002</v>
      </c>
      <c r="DV52" s="55">
        <v>0.22900000000000001</v>
      </c>
      <c r="DW52" s="55">
        <v>0.17100000000000001</v>
      </c>
      <c r="DX52" s="55">
        <v>0.113</v>
      </c>
      <c r="DY52" s="55">
        <v>3.89</v>
      </c>
      <c r="DZ52" s="55">
        <v>2.427</v>
      </c>
      <c r="EA52" s="55">
        <v>2.0739999999999998</v>
      </c>
      <c r="EB52" s="55">
        <v>1.714</v>
      </c>
      <c r="EC52" s="55">
        <v>1.208</v>
      </c>
      <c r="ED52" s="55">
        <v>1.0309999999999999</v>
      </c>
      <c r="EE52" s="55">
        <v>0.42399999999999999</v>
      </c>
      <c r="EF52" s="55">
        <v>0.26400000000000001</v>
      </c>
      <c r="EG52" s="55">
        <v>0.13500000000000001</v>
      </c>
      <c r="EH52" s="55">
        <v>1.772</v>
      </c>
      <c r="EI52" s="55">
        <v>1.01</v>
      </c>
      <c r="EJ52" s="55">
        <v>0.64400000000000002</v>
      </c>
      <c r="EK52" s="55">
        <v>0.56699999999999995</v>
      </c>
      <c r="EL52" s="55">
        <v>0.39800000000000002</v>
      </c>
      <c r="EM52" s="55">
        <v>0.35299999999999998</v>
      </c>
      <c r="EN52" s="55">
        <v>0.14799999999999999</v>
      </c>
      <c r="EO52" s="55">
        <v>0.122</v>
      </c>
      <c r="EP52" s="55">
        <v>5.0999999999999997E-2</v>
      </c>
      <c r="EQ52" s="55">
        <v>63.14</v>
      </c>
      <c r="ER52" s="55">
        <v>44.64</v>
      </c>
      <c r="ES52" s="55">
        <v>9</v>
      </c>
      <c r="ET52" s="55">
        <v>29.03</v>
      </c>
      <c r="EU52" s="55">
        <v>60.06</v>
      </c>
    </row>
    <row r="53" spans="1:151" x14ac:dyDescent="0.2">
      <c r="A53" s="3">
        <v>50</v>
      </c>
      <c r="B53" s="20">
        <v>285</v>
      </c>
      <c r="C53" s="21">
        <v>306.39999999999998</v>
      </c>
      <c r="D53" s="24">
        <v>225</v>
      </c>
      <c r="E53" s="24">
        <v>241.9</v>
      </c>
      <c r="F53" s="24">
        <v>232.2</v>
      </c>
      <c r="G53" s="24">
        <v>249.1</v>
      </c>
      <c r="H53" s="24">
        <v>273.8</v>
      </c>
      <c r="I53" s="24">
        <v>290.7</v>
      </c>
      <c r="J53" s="24">
        <v>312.10000000000002</v>
      </c>
      <c r="K53" s="24">
        <v>329</v>
      </c>
      <c r="L53" s="24">
        <v>222.3</v>
      </c>
      <c r="M53" s="21">
        <v>239</v>
      </c>
      <c r="N53" s="21">
        <v>323.39999999999998</v>
      </c>
      <c r="O53" s="21">
        <v>342.2</v>
      </c>
      <c r="P53" s="21">
        <v>312.2</v>
      </c>
      <c r="Q53" s="21">
        <v>330.1</v>
      </c>
      <c r="R53" s="21">
        <v>286</v>
      </c>
      <c r="S53" s="21">
        <v>301.89999999999998</v>
      </c>
      <c r="T53" s="21">
        <v>261</v>
      </c>
      <c r="U53" s="21">
        <v>275</v>
      </c>
      <c r="V53" s="21">
        <v>251</v>
      </c>
      <c r="W53" s="21">
        <v>253.5</v>
      </c>
      <c r="X53" s="21">
        <v>231</v>
      </c>
      <c r="Y53" s="21">
        <v>242.8</v>
      </c>
      <c r="Z53" s="21">
        <v>94.31</v>
      </c>
      <c r="AA53" s="34">
        <v>90.31</v>
      </c>
      <c r="AB53" s="35">
        <v>0.75</v>
      </c>
      <c r="AC53" s="52">
        <v>69.08</v>
      </c>
      <c r="AD53" s="52">
        <v>69.08</v>
      </c>
      <c r="AE53" s="24"/>
      <c r="AF53" s="53"/>
      <c r="AG53" s="52">
        <v>28.95</v>
      </c>
      <c r="AH53" s="54">
        <v>28.95</v>
      </c>
      <c r="AI53" s="52">
        <v>10</v>
      </c>
      <c r="AJ53" s="54">
        <v>10</v>
      </c>
      <c r="AK53" s="52">
        <v>0.60699999999999998</v>
      </c>
      <c r="AL53" s="54">
        <v>0.60699999999999998</v>
      </c>
      <c r="AM53" s="55">
        <v>0</v>
      </c>
      <c r="AN53" s="55">
        <v>648.24</v>
      </c>
      <c r="AO53" s="55">
        <v>0</v>
      </c>
      <c r="AP53" s="55">
        <v>511.47</v>
      </c>
      <c r="AQ53" s="55">
        <v>436.58</v>
      </c>
      <c r="AR53" s="55">
        <v>733.39</v>
      </c>
      <c r="AS53" s="55">
        <v>0</v>
      </c>
      <c r="AT53" s="55">
        <v>628.76</v>
      </c>
      <c r="AU53" s="55">
        <v>554.51</v>
      </c>
      <c r="AV53" s="55">
        <v>781.52</v>
      </c>
      <c r="AW53" s="55">
        <v>0</v>
      </c>
      <c r="AX53" s="55">
        <v>692.26</v>
      </c>
      <c r="AY53" s="55">
        <v>603.05999999999995</v>
      </c>
      <c r="AZ53" s="55">
        <v>419.91</v>
      </c>
      <c r="BA53" s="55">
        <v>605.6</v>
      </c>
      <c r="BB53" s="55">
        <v>531.33000000000004</v>
      </c>
      <c r="BC53" s="55">
        <v>375.95</v>
      </c>
      <c r="BD53" s="55">
        <v>6.4</v>
      </c>
      <c r="BE53" s="55">
        <v>641.65</v>
      </c>
      <c r="BF53" s="55">
        <v>626.92999999999995</v>
      </c>
      <c r="BG53" s="55">
        <v>540.30999999999995</v>
      </c>
      <c r="BH53" s="55">
        <v>528.47</v>
      </c>
      <c r="BI53" s="55">
        <v>305.66000000000003</v>
      </c>
      <c r="BJ53" s="55">
        <v>72.87</v>
      </c>
      <c r="BK53" s="55">
        <v>538.84</v>
      </c>
      <c r="BL53" s="55">
        <v>0</v>
      </c>
      <c r="BM53" s="55">
        <v>168.37</v>
      </c>
      <c r="BN53" s="55">
        <v>0</v>
      </c>
      <c r="BO53" s="55">
        <v>54.91</v>
      </c>
      <c r="BP53" s="55">
        <v>0</v>
      </c>
      <c r="BQ53" s="55">
        <v>5.82</v>
      </c>
      <c r="BR53" s="55">
        <v>7.56</v>
      </c>
      <c r="BS53" s="55">
        <v>1.085</v>
      </c>
      <c r="BT53" s="55">
        <v>0.82599999999999996</v>
      </c>
      <c r="BU53" s="55">
        <v>0.376</v>
      </c>
      <c r="BV53" s="55">
        <v>0.35099999999999998</v>
      </c>
      <c r="BW53" s="55">
        <v>0.65800000000000003</v>
      </c>
      <c r="BX53" s="55">
        <v>14.7</v>
      </c>
      <c r="BY53" s="55">
        <v>36.700000000000003</v>
      </c>
      <c r="BZ53" s="55">
        <v>73.400000000000006</v>
      </c>
      <c r="CA53" s="55">
        <v>116.9</v>
      </c>
      <c r="CB53" s="55">
        <v>4.51</v>
      </c>
      <c r="CC53" s="55">
        <v>23.22</v>
      </c>
      <c r="CD53" s="55">
        <v>9.41</v>
      </c>
      <c r="CE53" s="55">
        <v>32.83</v>
      </c>
      <c r="CF53" s="55">
        <v>13.11</v>
      </c>
      <c r="CG53" s="55">
        <v>13.82</v>
      </c>
      <c r="CH53" s="55">
        <v>19.170000000000002</v>
      </c>
      <c r="CI53" s="55">
        <v>31.36</v>
      </c>
      <c r="CJ53" s="55">
        <v>43.76</v>
      </c>
      <c r="CK53" s="55">
        <v>10.51</v>
      </c>
      <c r="CL53" s="55">
        <v>2.468</v>
      </c>
      <c r="CM53" s="55">
        <v>1.542</v>
      </c>
      <c r="CN53" s="55">
        <v>1.363</v>
      </c>
      <c r="CO53" s="55">
        <v>1.135</v>
      </c>
      <c r="CP53" s="55">
        <v>0.79600000000000004</v>
      </c>
      <c r="CQ53" s="55">
        <v>0.76300000000000001</v>
      </c>
      <c r="CR53" s="55">
        <v>686.52</v>
      </c>
      <c r="CS53" s="55">
        <v>610.53</v>
      </c>
      <c r="CT53" s="55">
        <v>448.43</v>
      </c>
      <c r="CU53" s="55">
        <v>717.9</v>
      </c>
      <c r="CV53" s="55">
        <v>676.4</v>
      </c>
      <c r="CW53" s="55">
        <v>647.9</v>
      </c>
      <c r="CX53" s="55">
        <v>647.15</v>
      </c>
      <c r="CY53" s="55">
        <v>605.65</v>
      </c>
      <c r="CZ53" s="55">
        <v>577.16</v>
      </c>
      <c r="DA53" s="55">
        <v>2.1749999999999998</v>
      </c>
      <c r="DB53" s="55">
        <v>1.9970000000000001</v>
      </c>
      <c r="DC53" s="55">
        <v>1.254</v>
      </c>
      <c r="DD53" s="55">
        <v>0.52600000000000002</v>
      </c>
      <c r="DE53" s="55">
        <v>0.159</v>
      </c>
      <c r="DF53" s="55">
        <v>0.17199999999999999</v>
      </c>
      <c r="DG53" s="55">
        <v>0.20899999999999999</v>
      </c>
      <c r="DH53" s="55">
        <v>0.14099999999999999</v>
      </c>
      <c r="DI53" s="55">
        <v>1.8140000000000001</v>
      </c>
      <c r="DJ53" s="55">
        <v>0.79100000000000004</v>
      </c>
      <c r="DK53" s="55">
        <v>0.65100000000000002</v>
      </c>
      <c r="DL53" s="55">
        <v>0.46600000000000003</v>
      </c>
      <c r="DM53" s="55">
        <v>0.3</v>
      </c>
      <c r="DN53" s="55">
        <v>0.222</v>
      </c>
      <c r="DO53" s="55">
        <v>0.14499999999999999</v>
      </c>
      <c r="DP53" s="55">
        <v>0.11600000000000001</v>
      </c>
      <c r="DQ53" s="55">
        <v>0.73899999999999999</v>
      </c>
      <c r="DR53" s="55">
        <v>0.52700000000000002</v>
      </c>
      <c r="DS53" s="55">
        <v>0.314</v>
      </c>
      <c r="DT53" s="55">
        <v>0.29399999999999998</v>
      </c>
      <c r="DU53" s="55">
        <v>0.27800000000000002</v>
      </c>
      <c r="DV53" s="55">
        <v>0.23499999999999999</v>
      </c>
      <c r="DW53" s="55">
        <v>0.17499999999999999</v>
      </c>
      <c r="DX53" s="55">
        <v>0.115</v>
      </c>
      <c r="DY53" s="55">
        <v>3.948</v>
      </c>
      <c r="DZ53" s="55">
        <v>2.4620000000000002</v>
      </c>
      <c r="EA53" s="55">
        <v>2.1269999999999998</v>
      </c>
      <c r="EB53" s="55">
        <v>1.764</v>
      </c>
      <c r="EC53" s="55">
        <v>1.238</v>
      </c>
      <c r="ED53" s="55">
        <v>1.0649999999999999</v>
      </c>
      <c r="EE53" s="55">
        <v>0.436</v>
      </c>
      <c r="EF53" s="55">
        <v>0.27100000000000002</v>
      </c>
      <c r="EG53" s="55">
        <v>0.13800000000000001</v>
      </c>
      <c r="EH53" s="55">
        <v>1.7909999999999999</v>
      </c>
      <c r="EI53" s="55">
        <v>1.022</v>
      </c>
      <c r="EJ53" s="55">
        <v>0.65800000000000003</v>
      </c>
      <c r="EK53" s="55">
        <v>0.58099999999999996</v>
      </c>
      <c r="EL53" s="55">
        <v>0.40600000000000003</v>
      </c>
      <c r="EM53" s="55">
        <v>0.36299999999999999</v>
      </c>
      <c r="EN53" s="55">
        <v>0.151</v>
      </c>
      <c r="EO53" s="55">
        <v>0.124</v>
      </c>
      <c r="EP53" s="55">
        <v>5.1999999999999998E-2</v>
      </c>
      <c r="EQ53" s="55">
        <v>64.599999999999994</v>
      </c>
      <c r="ER53" s="55">
        <v>45.66</v>
      </c>
      <c r="ES53" s="55">
        <v>9</v>
      </c>
      <c r="ET53" s="55">
        <v>29.03</v>
      </c>
      <c r="EU53" s="55">
        <v>60.06</v>
      </c>
    </row>
    <row r="54" spans="1:151" x14ac:dyDescent="0.2">
      <c r="A54" s="3">
        <v>51</v>
      </c>
      <c r="B54" s="20">
        <v>285</v>
      </c>
      <c r="C54" s="21">
        <v>306.39999999999998</v>
      </c>
      <c r="D54" s="24">
        <v>225</v>
      </c>
      <c r="E54" s="24">
        <v>241.9</v>
      </c>
      <c r="F54" s="43">
        <v>235.6</v>
      </c>
      <c r="G54" s="43">
        <v>252.5</v>
      </c>
      <c r="H54" s="43">
        <v>304.39999999999998</v>
      </c>
      <c r="I54" s="43">
        <v>321.3</v>
      </c>
      <c r="J54" s="43">
        <v>367.7</v>
      </c>
      <c r="K54" s="43">
        <v>384.6</v>
      </c>
      <c r="L54" s="24">
        <v>222.3</v>
      </c>
      <c r="M54" s="21">
        <v>239</v>
      </c>
      <c r="N54" s="21">
        <v>391.4</v>
      </c>
      <c r="O54" s="21">
        <v>411.7</v>
      </c>
      <c r="P54" s="21">
        <v>379.2</v>
      </c>
      <c r="Q54" s="21">
        <v>398.6</v>
      </c>
      <c r="R54" s="21">
        <v>350.8</v>
      </c>
      <c r="S54" s="21">
        <v>368</v>
      </c>
      <c r="T54" s="21">
        <v>323.7</v>
      </c>
      <c r="U54" s="21">
        <v>338.9</v>
      </c>
      <c r="V54" s="21">
        <v>302.10000000000002</v>
      </c>
      <c r="W54" s="21">
        <v>315.7</v>
      </c>
      <c r="X54" s="21">
        <v>291.2</v>
      </c>
      <c r="Y54" s="21">
        <v>304</v>
      </c>
      <c r="Z54" s="21">
        <v>97.08</v>
      </c>
      <c r="AA54" s="34">
        <v>91.15</v>
      </c>
      <c r="AB54" s="35">
        <v>0.75</v>
      </c>
      <c r="AC54" s="52">
        <v>71.540000000000006</v>
      </c>
      <c r="AD54" s="52">
        <v>71.540000000000006</v>
      </c>
      <c r="AE54" s="24"/>
      <c r="AF54" s="53"/>
      <c r="AG54" s="52">
        <v>29.76</v>
      </c>
      <c r="AH54" s="54">
        <v>29.76</v>
      </c>
      <c r="AI54" s="52">
        <v>10</v>
      </c>
      <c r="AJ54" s="54">
        <v>10</v>
      </c>
      <c r="AK54" s="52">
        <v>0.63700000000000001</v>
      </c>
      <c r="AL54" s="54">
        <v>0.63700000000000001</v>
      </c>
      <c r="AM54" s="55">
        <v>0</v>
      </c>
      <c r="AN54" s="55">
        <v>663.52</v>
      </c>
      <c r="AO54" s="55">
        <v>0</v>
      </c>
      <c r="AP54" s="55">
        <v>522.08000000000004</v>
      </c>
      <c r="AQ54" s="55">
        <v>446.68</v>
      </c>
      <c r="AR54" s="55">
        <v>750.9</v>
      </c>
      <c r="AS54" s="55">
        <v>0</v>
      </c>
      <c r="AT54" s="55">
        <v>642.51</v>
      </c>
      <c r="AU54" s="55">
        <v>567.87</v>
      </c>
      <c r="AV54" s="55">
        <v>800.19</v>
      </c>
      <c r="AW54" s="55">
        <v>0</v>
      </c>
      <c r="AX54" s="55">
        <v>707.55</v>
      </c>
      <c r="AY54" s="55">
        <v>617.53</v>
      </c>
      <c r="AZ54" s="55">
        <v>427.86</v>
      </c>
      <c r="BA54" s="55">
        <v>617.39</v>
      </c>
      <c r="BB54" s="55">
        <v>541.82000000000005</v>
      </c>
      <c r="BC54" s="55">
        <v>384.53</v>
      </c>
      <c r="BD54" s="55">
        <v>6.56</v>
      </c>
      <c r="BE54" s="55">
        <v>654.46</v>
      </c>
      <c r="BF54" s="55">
        <v>639.66</v>
      </c>
      <c r="BG54" s="55">
        <v>551.52</v>
      </c>
      <c r="BH54" s="55">
        <v>539.66</v>
      </c>
      <c r="BI54" s="55">
        <v>312.83</v>
      </c>
      <c r="BJ54" s="55">
        <v>73.510000000000005</v>
      </c>
      <c r="BK54" s="55">
        <v>545.26</v>
      </c>
      <c r="BL54" s="55">
        <v>0</v>
      </c>
      <c r="BM54" s="55">
        <v>172.27</v>
      </c>
      <c r="BN54" s="55">
        <v>0</v>
      </c>
      <c r="BO54" s="55">
        <v>56.32</v>
      </c>
      <c r="BP54" s="55">
        <v>0</v>
      </c>
      <c r="BQ54" s="55">
        <v>5.97</v>
      </c>
      <c r="BR54" s="55">
        <v>7.63</v>
      </c>
      <c r="BS54" s="55">
        <v>1.1319999999999999</v>
      </c>
      <c r="BT54" s="55">
        <v>0.86299999999999999</v>
      </c>
      <c r="BU54" s="55">
        <v>0.39300000000000002</v>
      </c>
      <c r="BV54" s="55">
        <v>0.36199999999999999</v>
      </c>
      <c r="BW54" s="55">
        <v>0.68799999999999994</v>
      </c>
      <c r="BX54" s="55">
        <v>14.7</v>
      </c>
      <c r="BY54" s="55">
        <v>36.700000000000003</v>
      </c>
      <c r="BZ54" s="55">
        <v>73.400000000000006</v>
      </c>
      <c r="CA54" s="55">
        <v>116.9</v>
      </c>
      <c r="CB54" s="55">
        <v>4.51</v>
      </c>
      <c r="CC54" s="55">
        <v>23.64</v>
      </c>
      <c r="CD54" s="55">
        <v>9.82</v>
      </c>
      <c r="CE54" s="55">
        <v>33.43</v>
      </c>
      <c r="CF54" s="55">
        <v>13.68</v>
      </c>
      <c r="CG54" s="55">
        <v>13.82</v>
      </c>
      <c r="CH54" s="55">
        <v>19.170000000000002</v>
      </c>
      <c r="CI54" s="55">
        <v>31.36</v>
      </c>
      <c r="CJ54" s="55">
        <v>51.3</v>
      </c>
      <c r="CK54" s="55">
        <v>10.51</v>
      </c>
      <c r="CL54" s="55">
        <v>2.532</v>
      </c>
      <c r="CM54" s="55">
        <v>1.5840000000000001</v>
      </c>
      <c r="CN54" s="55">
        <v>1.4119999999999999</v>
      </c>
      <c r="CO54" s="55">
        <v>1.1779999999999999</v>
      </c>
      <c r="CP54" s="55">
        <v>0.82199999999999995</v>
      </c>
      <c r="CQ54" s="55">
        <v>0.78700000000000003</v>
      </c>
      <c r="CR54" s="55">
        <v>698.66</v>
      </c>
      <c r="CS54" s="55">
        <v>621.36</v>
      </c>
      <c r="CT54" s="55">
        <v>456.82</v>
      </c>
      <c r="CU54" s="55">
        <v>729.66</v>
      </c>
      <c r="CV54" s="55">
        <v>688.25</v>
      </c>
      <c r="CW54" s="55">
        <v>659.97</v>
      </c>
      <c r="CX54" s="55">
        <v>658.5</v>
      </c>
      <c r="CY54" s="55">
        <v>617.09</v>
      </c>
      <c r="CZ54" s="55">
        <v>588.80999999999995</v>
      </c>
      <c r="DA54" s="55">
        <v>2.274</v>
      </c>
      <c r="DB54" s="55">
        <v>2.0880000000000001</v>
      </c>
      <c r="DC54" s="55">
        <v>1.3109999999999999</v>
      </c>
      <c r="DD54" s="55">
        <v>0.54900000000000004</v>
      </c>
      <c r="DE54" s="55">
        <v>0.16600000000000001</v>
      </c>
      <c r="DF54" s="55">
        <v>0.18</v>
      </c>
      <c r="DG54" s="55">
        <v>0.218</v>
      </c>
      <c r="DH54" s="55">
        <v>0.14799999999999999</v>
      </c>
      <c r="DI54" s="55">
        <v>1.9039999999999999</v>
      </c>
      <c r="DJ54" s="55">
        <v>0.81499999999999995</v>
      </c>
      <c r="DK54" s="55">
        <v>0.67</v>
      </c>
      <c r="DL54" s="55">
        <v>0.47799999999999998</v>
      </c>
      <c r="DM54" s="55">
        <v>0.307</v>
      </c>
      <c r="DN54" s="55">
        <v>0.22700000000000001</v>
      </c>
      <c r="DO54" s="55">
        <v>0.14799999999999999</v>
      </c>
      <c r="DP54" s="55">
        <v>0.11799999999999999</v>
      </c>
      <c r="DQ54" s="55">
        <v>0.75800000000000001</v>
      </c>
      <c r="DR54" s="55">
        <v>0.54</v>
      </c>
      <c r="DS54" s="55">
        <v>0.32200000000000001</v>
      </c>
      <c r="DT54" s="55">
        <v>0.30099999999999999</v>
      </c>
      <c r="DU54" s="55">
        <v>0.28499999999999998</v>
      </c>
      <c r="DV54" s="55">
        <v>0.24</v>
      </c>
      <c r="DW54" s="55">
        <v>0.17899999999999999</v>
      </c>
      <c r="DX54" s="55">
        <v>0.11700000000000001</v>
      </c>
      <c r="DY54" s="55">
        <v>4.0090000000000003</v>
      </c>
      <c r="DZ54" s="55">
        <v>2.5</v>
      </c>
      <c r="EA54" s="55">
        <v>2.181</v>
      </c>
      <c r="EB54" s="55">
        <v>1.8149999999999999</v>
      </c>
      <c r="EC54" s="55">
        <v>1.268</v>
      </c>
      <c r="ED54" s="55">
        <v>1.099</v>
      </c>
      <c r="EE54" s="55">
        <v>0.44700000000000001</v>
      </c>
      <c r="EF54" s="55">
        <v>0.27800000000000002</v>
      </c>
      <c r="EG54" s="55">
        <v>0.14099999999999999</v>
      </c>
      <c r="EH54" s="55">
        <v>1.81</v>
      </c>
      <c r="EI54" s="55">
        <v>1.0329999999999999</v>
      </c>
      <c r="EJ54" s="55">
        <v>0.67300000000000004</v>
      </c>
      <c r="EK54" s="55">
        <v>0.59499999999999997</v>
      </c>
      <c r="EL54" s="55">
        <v>0.41399999999999998</v>
      </c>
      <c r="EM54" s="55">
        <v>0.373</v>
      </c>
      <c r="EN54" s="55">
        <v>0.154</v>
      </c>
      <c r="EO54" s="55">
        <v>0.126</v>
      </c>
      <c r="EP54" s="55">
        <v>5.2999999999999999E-2</v>
      </c>
      <c r="EQ54" s="55">
        <v>66.11</v>
      </c>
      <c r="ER54" s="55">
        <v>46.74</v>
      </c>
      <c r="ES54" s="55">
        <v>9</v>
      </c>
      <c r="ET54" s="55">
        <v>32.119999999999997</v>
      </c>
      <c r="EU54" s="55">
        <v>66.39</v>
      </c>
    </row>
    <row r="55" spans="1:151" x14ac:dyDescent="0.2">
      <c r="A55" s="3">
        <v>52</v>
      </c>
      <c r="B55" s="20">
        <v>285</v>
      </c>
      <c r="C55" s="21">
        <v>306.39999999999998</v>
      </c>
      <c r="D55" s="24">
        <v>225</v>
      </c>
      <c r="E55" s="24">
        <v>241.9</v>
      </c>
      <c r="F55" s="24">
        <v>235.6</v>
      </c>
      <c r="G55" s="24">
        <v>252.5</v>
      </c>
      <c r="H55" s="24">
        <v>304.39999999999998</v>
      </c>
      <c r="I55" s="24">
        <v>321.3</v>
      </c>
      <c r="J55" s="24">
        <v>367.7</v>
      </c>
      <c r="K55" s="24">
        <v>384.6</v>
      </c>
      <c r="L55" s="24">
        <v>222.3</v>
      </c>
      <c r="M55" s="21">
        <v>239</v>
      </c>
      <c r="N55" s="21">
        <v>391.4</v>
      </c>
      <c r="O55" s="21">
        <v>411.7</v>
      </c>
      <c r="P55" s="21">
        <v>379.2</v>
      </c>
      <c r="Q55" s="21">
        <v>398.6</v>
      </c>
      <c r="R55" s="21">
        <v>350.8</v>
      </c>
      <c r="S55" s="21">
        <v>368</v>
      </c>
      <c r="T55" s="21">
        <v>323.7</v>
      </c>
      <c r="U55" s="21">
        <v>338.9</v>
      </c>
      <c r="V55" s="21">
        <v>302.10000000000002</v>
      </c>
      <c r="W55" s="21">
        <v>315.7</v>
      </c>
      <c r="X55" s="21">
        <v>291.2</v>
      </c>
      <c r="Y55" s="21">
        <v>304</v>
      </c>
      <c r="Z55" s="21">
        <v>99.94</v>
      </c>
      <c r="AA55" s="34">
        <v>91.95</v>
      </c>
      <c r="AB55" s="35">
        <v>0.75</v>
      </c>
      <c r="AC55" s="52">
        <v>74.150000000000006</v>
      </c>
      <c r="AD55" s="52">
        <v>74.150000000000006</v>
      </c>
      <c r="AE55" s="24"/>
      <c r="AF55" s="53"/>
      <c r="AG55" s="52">
        <v>30.62</v>
      </c>
      <c r="AH55" s="54">
        <v>30.62</v>
      </c>
      <c r="AI55" s="52">
        <v>10</v>
      </c>
      <c r="AJ55" s="54">
        <v>10</v>
      </c>
      <c r="AK55" s="52">
        <v>0.66800000000000004</v>
      </c>
      <c r="AL55" s="54">
        <v>0.66800000000000004</v>
      </c>
      <c r="AM55" s="55">
        <v>0</v>
      </c>
      <c r="AN55" s="55">
        <v>679.3</v>
      </c>
      <c r="AO55" s="55">
        <v>0</v>
      </c>
      <c r="AP55" s="55">
        <v>533.01</v>
      </c>
      <c r="AQ55" s="55">
        <v>457.1</v>
      </c>
      <c r="AR55" s="55">
        <v>768.95</v>
      </c>
      <c r="AS55" s="55">
        <v>0</v>
      </c>
      <c r="AT55" s="55">
        <v>656.69</v>
      </c>
      <c r="AU55" s="55">
        <v>581.67999999999995</v>
      </c>
      <c r="AV55" s="55">
        <v>819.44</v>
      </c>
      <c r="AW55" s="55">
        <v>0</v>
      </c>
      <c r="AX55" s="55">
        <v>723.36</v>
      </c>
      <c r="AY55" s="55">
        <v>632.47</v>
      </c>
      <c r="AZ55" s="55">
        <v>436.08</v>
      </c>
      <c r="BA55" s="55">
        <v>629.51</v>
      </c>
      <c r="BB55" s="55">
        <v>552.67999999999995</v>
      </c>
      <c r="BC55" s="55">
        <v>393.42</v>
      </c>
      <c r="BD55" s="55">
        <v>6.72</v>
      </c>
      <c r="BE55" s="55">
        <v>667.79</v>
      </c>
      <c r="BF55" s="55">
        <v>652.91999999999996</v>
      </c>
      <c r="BG55" s="55">
        <v>563.04</v>
      </c>
      <c r="BH55" s="55">
        <v>551.19000000000005</v>
      </c>
      <c r="BI55" s="55">
        <v>320.36</v>
      </c>
      <c r="BJ55" s="55">
        <v>74.13</v>
      </c>
      <c r="BK55" s="55">
        <v>551.64</v>
      </c>
      <c r="BL55" s="55">
        <v>0</v>
      </c>
      <c r="BM55" s="55">
        <v>176.27</v>
      </c>
      <c r="BN55" s="55">
        <v>0</v>
      </c>
      <c r="BO55" s="55">
        <v>57.76</v>
      </c>
      <c r="BP55" s="55">
        <v>0</v>
      </c>
      <c r="BQ55" s="55">
        <v>6.12</v>
      </c>
      <c r="BR55" s="55">
        <v>7.7</v>
      </c>
      <c r="BS55" s="55">
        <v>1.1819999999999999</v>
      </c>
      <c r="BT55" s="55">
        <v>0.90200000000000002</v>
      </c>
      <c r="BU55" s="55">
        <v>0.41099999999999998</v>
      </c>
      <c r="BV55" s="55">
        <v>0.373</v>
      </c>
      <c r="BW55" s="55">
        <v>0.71899999999999997</v>
      </c>
      <c r="BX55" s="55">
        <v>14.7</v>
      </c>
      <c r="BY55" s="55">
        <v>36.700000000000003</v>
      </c>
      <c r="BZ55" s="55">
        <v>73.400000000000006</v>
      </c>
      <c r="CA55" s="55">
        <v>116.9</v>
      </c>
      <c r="CB55" s="55">
        <v>4.51</v>
      </c>
      <c r="CC55" s="55">
        <v>24.05</v>
      </c>
      <c r="CD55" s="55">
        <v>10.25</v>
      </c>
      <c r="CE55" s="55">
        <v>34.04</v>
      </c>
      <c r="CF55" s="55">
        <v>14.28</v>
      </c>
      <c r="CG55" s="55">
        <v>13.82</v>
      </c>
      <c r="CH55" s="55">
        <v>19.170000000000002</v>
      </c>
      <c r="CI55" s="55">
        <v>31.36</v>
      </c>
      <c r="CJ55" s="55">
        <v>51.3</v>
      </c>
      <c r="CK55" s="55">
        <v>10.51</v>
      </c>
      <c r="CL55" s="55">
        <v>2.5990000000000002</v>
      </c>
      <c r="CM55" s="55">
        <v>1.627</v>
      </c>
      <c r="CN55" s="55">
        <v>1.4630000000000001</v>
      </c>
      <c r="CO55" s="55">
        <v>1.2230000000000001</v>
      </c>
      <c r="CP55" s="55">
        <v>0.84799999999999998</v>
      </c>
      <c r="CQ55" s="55">
        <v>0.81200000000000006</v>
      </c>
      <c r="CR55" s="55">
        <v>711.15</v>
      </c>
      <c r="CS55" s="55">
        <v>632.61</v>
      </c>
      <c r="CT55" s="55">
        <v>465.51</v>
      </c>
      <c r="CU55" s="55">
        <v>741.72</v>
      </c>
      <c r="CV55" s="55">
        <v>700.43</v>
      </c>
      <c r="CW55" s="55">
        <v>672.4</v>
      </c>
      <c r="CX55" s="55">
        <v>670.16</v>
      </c>
      <c r="CY55" s="55">
        <v>628.86</v>
      </c>
      <c r="CZ55" s="55">
        <v>600.84</v>
      </c>
      <c r="DA55" s="55">
        <v>2.3780000000000001</v>
      </c>
      <c r="DB55" s="55">
        <v>2.1840000000000002</v>
      </c>
      <c r="DC55" s="55">
        <v>1.371</v>
      </c>
      <c r="DD55" s="55">
        <v>0.57399999999999995</v>
      </c>
      <c r="DE55" s="55">
        <v>0.17299999999999999</v>
      </c>
      <c r="DF55" s="55">
        <v>0.188</v>
      </c>
      <c r="DG55" s="55">
        <v>0.22900000000000001</v>
      </c>
      <c r="DH55" s="55">
        <v>0.155</v>
      </c>
      <c r="DI55" s="55">
        <v>2</v>
      </c>
      <c r="DJ55" s="55">
        <v>0.84</v>
      </c>
      <c r="DK55" s="55">
        <v>0.69</v>
      </c>
      <c r="DL55" s="55">
        <v>0.49</v>
      </c>
      <c r="DM55" s="55">
        <v>0.314</v>
      </c>
      <c r="DN55" s="55">
        <v>0.23300000000000001</v>
      </c>
      <c r="DO55" s="55">
        <v>0.151</v>
      </c>
      <c r="DP55" s="55">
        <v>0.121</v>
      </c>
      <c r="DQ55" s="55">
        <v>0.77700000000000002</v>
      </c>
      <c r="DR55" s="55">
        <v>0.55400000000000005</v>
      </c>
      <c r="DS55" s="55">
        <v>0.33</v>
      </c>
      <c r="DT55" s="55">
        <v>0.309</v>
      </c>
      <c r="DU55" s="55">
        <v>0.29099999999999998</v>
      </c>
      <c r="DV55" s="55">
        <v>0.245</v>
      </c>
      <c r="DW55" s="55">
        <v>0.183</v>
      </c>
      <c r="DX55" s="55">
        <v>0.12</v>
      </c>
      <c r="DY55" s="55">
        <v>4.0730000000000004</v>
      </c>
      <c r="DZ55" s="55">
        <v>2.5390000000000001</v>
      </c>
      <c r="EA55" s="55">
        <v>2.238</v>
      </c>
      <c r="EB55" s="55">
        <v>1.869</v>
      </c>
      <c r="EC55" s="55">
        <v>1.3</v>
      </c>
      <c r="ED55" s="55">
        <v>1.1339999999999999</v>
      </c>
      <c r="EE55" s="55">
        <v>0.45900000000000002</v>
      </c>
      <c r="EF55" s="55">
        <v>0.28499999999999998</v>
      </c>
      <c r="EG55" s="55">
        <v>0.14399999999999999</v>
      </c>
      <c r="EH55" s="55">
        <v>1.83</v>
      </c>
      <c r="EI55" s="55">
        <v>1.0449999999999999</v>
      </c>
      <c r="EJ55" s="55">
        <v>0.68799999999999994</v>
      </c>
      <c r="EK55" s="55">
        <v>0.61</v>
      </c>
      <c r="EL55" s="55">
        <v>0.42299999999999999</v>
      </c>
      <c r="EM55" s="55">
        <v>0.38300000000000001</v>
      </c>
      <c r="EN55" s="55">
        <v>0.158</v>
      </c>
      <c r="EO55" s="55">
        <v>0.129</v>
      </c>
      <c r="EP55" s="55">
        <v>5.3999999999999999E-2</v>
      </c>
      <c r="EQ55" s="55">
        <v>67.7</v>
      </c>
      <c r="ER55" s="55">
        <v>47.85</v>
      </c>
      <c r="ES55" s="55">
        <v>9</v>
      </c>
      <c r="ET55" s="55">
        <v>32.119999999999997</v>
      </c>
      <c r="EU55" s="55">
        <v>66.39</v>
      </c>
    </row>
    <row r="56" spans="1:151" x14ac:dyDescent="0.2">
      <c r="A56" s="3">
        <v>53</v>
      </c>
      <c r="B56" s="20">
        <v>285</v>
      </c>
      <c r="C56" s="21">
        <v>306.39999999999998</v>
      </c>
      <c r="D56" s="24">
        <v>225</v>
      </c>
      <c r="E56" s="24">
        <v>241.9</v>
      </c>
      <c r="F56" s="24">
        <v>235.6</v>
      </c>
      <c r="G56" s="24">
        <v>252.5</v>
      </c>
      <c r="H56" s="24">
        <v>304.39999999999998</v>
      </c>
      <c r="I56" s="24">
        <v>321.3</v>
      </c>
      <c r="J56" s="24">
        <v>367.7</v>
      </c>
      <c r="K56" s="24">
        <v>384.6</v>
      </c>
      <c r="L56" s="24">
        <v>222.3</v>
      </c>
      <c r="M56" s="21">
        <v>239</v>
      </c>
      <c r="N56" s="21">
        <v>391.4</v>
      </c>
      <c r="O56" s="21">
        <v>411.7</v>
      </c>
      <c r="P56" s="21">
        <v>379.2</v>
      </c>
      <c r="Q56" s="21">
        <v>398.6</v>
      </c>
      <c r="R56" s="21">
        <v>350.8</v>
      </c>
      <c r="S56" s="21">
        <v>368</v>
      </c>
      <c r="T56" s="21">
        <v>323.7</v>
      </c>
      <c r="U56" s="21">
        <v>338.9</v>
      </c>
      <c r="V56" s="21">
        <v>302.10000000000002</v>
      </c>
      <c r="W56" s="21">
        <v>315.7</v>
      </c>
      <c r="X56" s="21">
        <v>291.2</v>
      </c>
      <c r="Y56" s="21">
        <v>304</v>
      </c>
      <c r="Z56" s="21">
        <v>102.9</v>
      </c>
      <c r="AA56" s="34">
        <v>92.71</v>
      </c>
      <c r="AB56" s="35">
        <v>0.75</v>
      </c>
      <c r="AC56" s="52">
        <v>76.89</v>
      </c>
      <c r="AD56" s="52">
        <v>76.89</v>
      </c>
      <c r="AE56" s="24"/>
      <c r="AF56" s="53"/>
      <c r="AG56" s="52">
        <v>31.52</v>
      </c>
      <c r="AH56" s="54">
        <v>31.52</v>
      </c>
      <c r="AI56" s="52">
        <v>10</v>
      </c>
      <c r="AJ56" s="54">
        <v>10</v>
      </c>
      <c r="AK56" s="52">
        <v>0.70199999999999996</v>
      </c>
      <c r="AL56" s="54">
        <v>0.70199999999999996</v>
      </c>
      <c r="AM56" s="55">
        <v>0</v>
      </c>
      <c r="AN56" s="55">
        <v>695.62</v>
      </c>
      <c r="AO56" s="55">
        <v>0</v>
      </c>
      <c r="AP56" s="55">
        <v>544.29</v>
      </c>
      <c r="AQ56" s="55">
        <v>467.87</v>
      </c>
      <c r="AR56" s="55">
        <v>787.59</v>
      </c>
      <c r="AS56" s="55">
        <v>0</v>
      </c>
      <c r="AT56" s="55">
        <v>671.36</v>
      </c>
      <c r="AU56" s="55">
        <v>595.95000000000005</v>
      </c>
      <c r="AV56" s="55">
        <v>839.3</v>
      </c>
      <c r="AW56" s="55">
        <v>0</v>
      </c>
      <c r="AX56" s="55">
        <v>739.73</v>
      </c>
      <c r="AY56" s="55">
        <v>647.92999999999995</v>
      </c>
      <c r="AZ56" s="55">
        <v>444.6</v>
      </c>
      <c r="BA56" s="55">
        <v>642</v>
      </c>
      <c r="BB56" s="55">
        <v>563.96</v>
      </c>
      <c r="BC56" s="55">
        <v>402.63</v>
      </c>
      <c r="BD56" s="55">
        <v>6.89</v>
      </c>
      <c r="BE56" s="55">
        <v>681.69</v>
      </c>
      <c r="BF56" s="55">
        <v>666.76</v>
      </c>
      <c r="BG56" s="55">
        <v>574.91999999999996</v>
      </c>
      <c r="BH56" s="55">
        <v>563.09</v>
      </c>
      <c r="BI56" s="55">
        <v>328.28</v>
      </c>
      <c r="BJ56" s="55">
        <v>74.73</v>
      </c>
      <c r="BK56" s="55">
        <v>557.97</v>
      </c>
      <c r="BL56" s="55">
        <v>0</v>
      </c>
      <c r="BM56" s="55">
        <v>180.4</v>
      </c>
      <c r="BN56" s="55">
        <v>0</v>
      </c>
      <c r="BO56" s="55">
        <v>59.25</v>
      </c>
      <c r="BP56" s="55">
        <v>0</v>
      </c>
      <c r="BQ56" s="55">
        <v>6.28</v>
      </c>
      <c r="BR56" s="55">
        <v>7.77</v>
      </c>
      <c r="BS56" s="55">
        <v>1.2350000000000001</v>
      </c>
      <c r="BT56" s="55">
        <v>0.94199999999999995</v>
      </c>
      <c r="BU56" s="55">
        <v>0.43</v>
      </c>
      <c r="BV56" s="55">
        <v>0.38500000000000001</v>
      </c>
      <c r="BW56" s="55">
        <v>0.753</v>
      </c>
      <c r="BX56" s="55">
        <v>14.7</v>
      </c>
      <c r="BY56" s="55">
        <v>36.700000000000003</v>
      </c>
      <c r="BZ56" s="55">
        <v>73.400000000000006</v>
      </c>
      <c r="CA56" s="55">
        <v>116.9</v>
      </c>
      <c r="CB56" s="55">
        <v>4.51</v>
      </c>
      <c r="CC56" s="55">
        <v>24.47</v>
      </c>
      <c r="CD56" s="55">
        <v>10.71</v>
      </c>
      <c r="CE56" s="55">
        <v>34.64</v>
      </c>
      <c r="CF56" s="55">
        <v>14.92</v>
      </c>
      <c r="CG56" s="55">
        <v>13.82</v>
      </c>
      <c r="CH56" s="55">
        <v>19.170000000000002</v>
      </c>
      <c r="CI56" s="55">
        <v>31.36</v>
      </c>
      <c r="CJ56" s="55">
        <v>51.3</v>
      </c>
      <c r="CK56" s="55">
        <v>10.51</v>
      </c>
      <c r="CL56" s="55">
        <v>2.6709999999999998</v>
      </c>
      <c r="CM56" s="55">
        <v>1.6719999999999999</v>
      </c>
      <c r="CN56" s="55">
        <v>1.5169999999999999</v>
      </c>
      <c r="CO56" s="55">
        <v>1.27</v>
      </c>
      <c r="CP56" s="55">
        <v>0.876</v>
      </c>
      <c r="CQ56" s="55">
        <v>0.83699999999999997</v>
      </c>
      <c r="CR56" s="55">
        <v>724.01</v>
      </c>
      <c r="CS56" s="55">
        <v>644.30999999999995</v>
      </c>
      <c r="CT56" s="55">
        <v>474.52</v>
      </c>
      <c r="CU56" s="55">
        <v>754.11</v>
      </c>
      <c r="CV56" s="55">
        <v>712.95</v>
      </c>
      <c r="CW56" s="55">
        <v>685.21</v>
      </c>
      <c r="CX56" s="55">
        <v>682.18</v>
      </c>
      <c r="CY56" s="55">
        <v>641.02</v>
      </c>
      <c r="CZ56" s="55">
        <v>613.28</v>
      </c>
      <c r="DA56" s="55">
        <v>2.4889999999999999</v>
      </c>
      <c r="DB56" s="55">
        <v>2.2850000000000001</v>
      </c>
      <c r="DC56" s="55">
        <v>1.4339999999999999</v>
      </c>
      <c r="DD56" s="55">
        <v>0.60099999999999998</v>
      </c>
      <c r="DE56" s="55">
        <v>0.18099999999999999</v>
      </c>
      <c r="DF56" s="55">
        <v>0.19700000000000001</v>
      </c>
      <c r="DG56" s="55">
        <v>0.23899999999999999</v>
      </c>
      <c r="DH56" s="55">
        <v>0.16200000000000001</v>
      </c>
      <c r="DI56" s="55">
        <v>2.1019999999999999</v>
      </c>
      <c r="DJ56" s="55">
        <v>0.86699999999999999</v>
      </c>
      <c r="DK56" s="55">
        <v>0.71099999999999997</v>
      </c>
      <c r="DL56" s="55">
        <v>0.504</v>
      </c>
      <c r="DM56" s="55">
        <v>0.32200000000000001</v>
      </c>
      <c r="DN56" s="55">
        <v>0.23899999999999999</v>
      </c>
      <c r="DO56" s="55">
        <v>0.154</v>
      </c>
      <c r="DP56" s="55">
        <v>0.123</v>
      </c>
      <c r="DQ56" s="55">
        <v>0.79700000000000004</v>
      </c>
      <c r="DR56" s="55">
        <v>0.56799999999999995</v>
      </c>
      <c r="DS56" s="55">
        <v>0.33800000000000002</v>
      </c>
      <c r="DT56" s="55">
        <v>0.316</v>
      </c>
      <c r="DU56" s="55">
        <v>0.29799999999999999</v>
      </c>
      <c r="DV56" s="55">
        <v>0.251</v>
      </c>
      <c r="DW56" s="55">
        <v>0.186</v>
      </c>
      <c r="DX56" s="55">
        <v>0.122</v>
      </c>
      <c r="DY56" s="55">
        <v>4.1399999999999997</v>
      </c>
      <c r="DZ56" s="55">
        <v>2.58</v>
      </c>
      <c r="EA56" s="55">
        <v>2.2970000000000002</v>
      </c>
      <c r="EB56" s="55">
        <v>1.925</v>
      </c>
      <c r="EC56" s="55">
        <v>1.333</v>
      </c>
      <c r="ED56" s="55">
        <v>1.171</v>
      </c>
      <c r="EE56" s="55">
        <v>0.47199999999999998</v>
      </c>
      <c r="EF56" s="55">
        <v>0.29199999999999998</v>
      </c>
      <c r="EG56" s="55">
        <v>0.14699999999999999</v>
      </c>
      <c r="EH56" s="55">
        <v>1.85</v>
      </c>
      <c r="EI56" s="55">
        <v>1.0569999999999999</v>
      </c>
      <c r="EJ56" s="55">
        <v>0.70399999999999996</v>
      </c>
      <c r="EK56" s="55">
        <v>0.625</v>
      </c>
      <c r="EL56" s="55">
        <v>0.432</v>
      </c>
      <c r="EM56" s="55">
        <v>0.39400000000000002</v>
      </c>
      <c r="EN56" s="55">
        <v>0.161</v>
      </c>
      <c r="EO56" s="55">
        <v>0.13200000000000001</v>
      </c>
      <c r="EP56" s="55">
        <v>5.5E-2</v>
      </c>
      <c r="EQ56" s="55">
        <v>69.349999999999994</v>
      </c>
      <c r="ER56" s="55">
        <v>49.02</v>
      </c>
      <c r="ES56" s="55">
        <v>9</v>
      </c>
      <c r="ET56" s="55">
        <v>32.119999999999997</v>
      </c>
      <c r="EU56" s="55">
        <v>66.39</v>
      </c>
    </row>
    <row r="57" spans="1:151" x14ac:dyDescent="0.2">
      <c r="A57" s="3">
        <v>54</v>
      </c>
      <c r="B57" s="20">
        <v>285</v>
      </c>
      <c r="C57" s="21">
        <v>306.39999999999998</v>
      </c>
      <c r="D57" s="24">
        <v>225</v>
      </c>
      <c r="E57" s="24">
        <v>241.9</v>
      </c>
      <c r="F57" s="24">
        <v>235.6</v>
      </c>
      <c r="G57" s="24">
        <v>252.5</v>
      </c>
      <c r="H57" s="24">
        <v>304.39999999999998</v>
      </c>
      <c r="I57" s="24">
        <v>321.3</v>
      </c>
      <c r="J57" s="24">
        <v>367.7</v>
      </c>
      <c r="K57" s="24">
        <v>384.6</v>
      </c>
      <c r="L57" s="24">
        <v>222.3</v>
      </c>
      <c r="M57" s="21">
        <v>239</v>
      </c>
      <c r="N57" s="21">
        <v>391.4</v>
      </c>
      <c r="O57" s="21">
        <v>411.7</v>
      </c>
      <c r="P57" s="21">
        <v>379.2</v>
      </c>
      <c r="Q57" s="21">
        <v>398.6</v>
      </c>
      <c r="R57" s="21">
        <v>350.8</v>
      </c>
      <c r="S57" s="21">
        <v>368</v>
      </c>
      <c r="T57" s="21">
        <v>323.7</v>
      </c>
      <c r="U57" s="21">
        <v>338.9</v>
      </c>
      <c r="V57" s="21">
        <v>302.10000000000002</v>
      </c>
      <c r="W57" s="21">
        <v>315.7</v>
      </c>
      <c r="X57" s="21">
        <v>291.2</v>
      </c>
      <c r="Y57" s="21">
        <v>304</v>
      </c>
      <c r="Z57" s="21">
        <v>105.96</v>
      </c>
      <c r="AA57" s="34">
        <v>93.44</v>
      </c>
      <c r="AB57" s="35">
        <v>0.75</v>
      </c>
      <c r="AC57" s="52">
        <v>79.8</v>
      </c>
      <c r="AD57" s="52">
        <v>79.8</v>
      </c>
      <c r="AE57" s="24"/>
      <c r="AF57" s="53"/>
      <c r="AG57" s="52">
        <v>32.479999999999997</v>
      </c>
      <c r="AH57" s="54">
        <v>32.479999999999997</v>
      </c>
      <c r="AI57" s="52">
        <v>10</v>
      </c>
      <c r="AJ57" s="54">
        <v>10</v>
      </c>
      <c r="AK57" s="52">
        <v>0.73799999999999999</v>
      </c>
      <c r="AL57" s="54">
        <v>0.73799999999999999</v>
      </c>
      <c r="AM57" s="55">
        <v>0</v>
      </c>
      <c r="AN57" s="55">
        <v>712.49</v>
      </c>
      <c r="AO57" s="55">
        <v>0</v>
      </c>
      <c r="AP57" s="55">
        <v>555.96</v>
      </c>
      <c r="AQ57" s="55">
        <v>479.01</v>
      </c>
      <c r="AR57" s="55">
        <v>806.85</v>
      </c>
      <c r="AS57" s="55">
        <v>0</v>
      </c>
      <c r="AT57" s="55">
        <v>686.54</v>
      </c>
      <c r="AU57" s="55">
        <v>610.74</v>
      </c>
      <c r="AV57" s="55">
        <v>859.81</v>
      </c>
      <c r="AW57" s="55">
        <v>0</v>
      </c>
      <c r="AX57" s="55">
        <v>756.7</v>
      </c>
      <c r="AY57" s="55">
        <v>663.95</v>
      </c>
      <c r="AZ57" s="55">
        <v>453.44</v>
      </c>
      <c r="BA57" s="55">
        <v>654.88</v>
      </c>
      <c r="BB57" s="55">
        <v>575.69000000000005</v>
      </c>
      <c r="BC57" s="55">
        <v>412.21</v>
      </c>
      <c r="BD57" s="55">
        <v>7.08</v>
      </c>
      <c r="BE57" s="55">
        <v>696.2</v>
      </c>
      <c r="BF57" s="55">
        <v>681.23</v>
      </c>
      <c r="BG57" s="55">
        <v>587.17999999999995</v>
      </c>
      <c r="BH57" s="55">
        <v>575.39</v>
      </c>
      <c r="BI57" s="55">
        <v>336.61</v>
      </c>
      <c r="BJ57" s="55">
        <v>75.3</v>
      </c>
      <c r="BK57" s="55">
        <v>564.24</v>
      </c>
      <c r="BL57" s="55">
        <v>0</v>
      </c>
      <c r="BM57" s="55">
        <v>184.66</v>
      </c>
      <c r="BN57" s="55">
        <v>0</v>
      </c>
      <c r="BO57" s="55">
        <v>60.8</v>
      </c>
      <c r="BP57" s="55">
        <v>0</v>
      </c>
      <c r="BQ57" s="55">
        <v>6.44</v>
      </c>
      <c r="BR57" s="55">
        <v>7.83</v>
      </c>
      <c r="BS57" s="55">
        <v>1.2909999999999999</v>
      </c>
      <c r="BT57" s="55">
        <v>0.98599999999999999</v>
      </c>
      <c r="BU57" s="55">
        <v>0.44900000000000001</v>
      </c>
      <c r="BV57" s="55">
        <v>0.39700000000000002</v>
      </c>
      <c r="BW57" s="55">
        <v>0.78800000000000003</v>
      </c>
      <c r="BX57" s="55">
        <v>14.7</v>
      </c>
      <c r="BY57" s="55">
        <v>36.700000000000003</v>
      </c>
      <c r="BZ57" s="55">
        <v>73.400000000000006</v>
      </c>
      <c r="CA57" s="55">
        <v>116.9</v>
      </c>
      <c r="CB57" s="55">
        <v>4.51</v>
      </c>
      <c r="CC57" s="55">
        <v>26.09</v>
      </c>
      <c r="CD57" s="55">
        <v>11.19</v>
      </c>
      <c r="CE57" s="55">
        <v>36.97</v>
      </c>
      <c r="CF57" s="55">
        <v>15.6</v>
      </c>
      <c r="CG57" s="55">
        <v>13.82</v>
      </c>
      <c r="CH57" s="55">
        <v>19.170000000000002</v>
      </c>
      <c r="CI57" s="55">
        <v>31.36</v>
      </c>
      <c r="CJ57" s="55">
        <v>51.3</v>
      </c>
      <c r="CK57" s="55">
        <v>10.51</v>
      </c>
      <c r="CL57" s="55">
        <v>2.75</v>
      </c>
      <c r="CM57" s="55">
        <v>1.7210000000000001</v>
      </c>
      <c r="CN57" s="55">
        <v>1.5740000000000001</v>
      </c>
      <c r="CO57" s="55">
        <v>1.321</v>
      </c>
      <c r="CP57" s="55">
        <v>0.90500000000000003</v>
      </c>
      <c r="CQ57" s="55">
        <v>0.86399999999999999</v>
      </c>
      <c r="CR57" s="55">
        <v>737.28</v>
      </c>
      <c r="CS57" s="55">
        <v>656.51</v>
      </c>
      <c r="CT57" s="55">
        <v>483.89</v>
      </c>
      <c r="CU57" s="55">
        <v>766.84</v>
      </c>
      <c r="CV57" s="55">
        <v>725.84</v>
      </c>
      <c r="CW57" s="55">
        <v>698.45</v>
      </c>
      <c r="CX57" s="55">
        <v>694.57</v>
      </c>
      <c r="CY57" s="55">
        <v>653.57000000000005</v>
      </c>
      <c r="CZ57" s="55">
        <v>626.17999999999995</v>
      </c>
      <c r="DA57" s="55">
        <v>2.6059999999999999</v>
      </c>
      <c r="DB57" s="55">
        <v>2.3929999999999998</v>
      </c>
      <c r="DC57" s="55">
        <v>1.5009999999999999</v>
      </c>
      <c r="DD57" s="55">
        <v>0.629</v>
      </c>
      <c r="DE57" s="55">
        <v>0.189</v>
      </c>
      <c r="DF57" s="55">
        <v>0.20699999999999999</v>
      </c>
      <c r="DG57" s="55">
        <v>0.251</v>
      </c>
      <c r="DH57" s="55">
        <v>0.17</v>
      </c>
      <c r="DI57" s="55">
        <v>2.2120000000000002</v>
      </c>
      <c r="DJ57" s="55">
        <v>0.89400000000000002</v>
      </c>
      <c r="DK57" s="55">
        <v>0.73299999999999998</v>
      </c>
      <c r="DL57" s="55">
        <v>0.51800000000000002</v>
      </c>
      <c r="DM57" s="55">
        <v>0.33100000000000002</v>
      </c>
      <c r="DN57" s="55">
        <v>0.245</v>
      </c>
      <c r="DO57" s="55">
        <v>0.158</v>
      </c>
      <c r="DP57" s="55">
        <v>0.126</v>
      </c>
      <c r="DQ57" s="55">
        <v>0.81699999999999995</v>
      </c>
      <c r="DR57" s="55">
        <v>0.58199999999999996</v>
      </c>
      <c r="DS57" s="55">
        <v>0.34699999999999998</v>
      </c>
      <c r="DT57" s="55">
        <v>0.32400000000000001</v>
      </c>
      <c r="DU57" s="55">
        <v>0.30499999999999999</v>
      </c>
      <c r="DV57" s="55">
        <v>0.25600000000000001</v>
      </c>
      <c r="DW57" s="55">
        <v>0.19</v>
      </c>
      <c r="DX57" s="55">
        <v>0.124</v>
      </c>
      <c r="DY57" s="55">
        <v>4.2110000000000003</v>
      </c>
      <c r="DZ57" s="55">
        <v>2.6240000000000001</v>
      </c>
      <c r="EA57" s="55">
        <v>2.359</v>
      </c>
      <c r="EB57" s="55">
        <v>1.984</v>
      </c>
      <c r="EC57" s="55">
        <v>1.3680000000000001</v>
      </c>
      <c r="ED57" s="55">
        <v>1.208</v>
      </c>
      <c r="EE57" s="55">
        <v>0.48599999999999999</v>
      </c>
      <c r="EF57" s="55">
        <v>0.3</v>
      </c>
      <c r="EG57" s="55">
        <v>0.151</v>
      </c>
      <c r="EH57" s="55">
        <v>1.871</v>
      </c>
      <c r="EI57" s="55">
        <v>1.069</v>
      </c>
      <c r="EJ57" s="55">
        <v>0.72</v>
      </c>
      <c r="EK57" s="55">
        <v>0.64200000000000002</v>
      </c>
      <c r="EL57" s="55">
        <v>0.441</v>
      </c>
      <c r="EM57" s="55">
        <v>0.40500000000000003</v>
      </c>
      <c r="EN57" s="55">
        <v>0.16500000000000001</v>
      </c>
      <c r="EO57" s="55">
        <v>0.13400000000000001</v>
      </c>
      <c r="EP57" s="55">
        <v>5.6000000000000001E-2</v>
      </c>
      <c r="EQ57" s="55">
        <v>71.08</v>
      </c>
      <c r="ER57" s="55">
        <v>50.25</v>
      </c>
      <c r="ES57" s="55">
        <v>9</v>
      </c>
      <c r="ET57" s="55">
        <v>32.119999999999997</v>
      </c>
      <c r="EU57" s="55">
        <v>66.39</v>
      </c>
    </row>
    <row r="58" spans="1:151" x14ac:dyDescent="0.2">
      <c r="A58" s="3">
        <v>55</v>
      </c>
      <c r="B58" s="20">
        <v>285</v>
      </c>
      <c r="C58" s="21">
        <v>306.39999999999998</v>
      </c>
      <c r="D58" s="24">
        <v>225</v>
      </c>
      <c r="E58" s="24">
        <v>241.9</v>
      </c>
      <c r="F58" s="24">
        <v>235.6</v>
      </c>
      <c r="G58" s="24">
        <v>252.5</v>
      </c>
      <c r="H58" s="24">
        <v>304.39999999999998</v>
      </c>
      <c r="I58" s="24">
        <v>321.3</v>
      </c>
      <c r="J58" s="24">
        <v>367.7</v>
      </c>
      <c r="K58" s="24">
        <v>384.6</v>
      </c>
      <c r="L58" s="24">
        <v>222.3</v>
      </c>
      <c r="M58" s="21">
        <v>239</v>
      </c>
      <c r="N58" s="21">
        <v>391.4</v>
      </c>
      <c r="O58" s="21">
        <v>411.7</v>
      </c>
      <c r="P58" s="21">
        <v>379.2</v>
      </c>
      <c r="Q58" s="21">
        <v>398.6</v>
      </c>
      <c r="R58" s="21">
        <v>350.8</v>
      </c>
      <c r="S58" s="21">
        <v>368</v>
      </c>
      <c r="T58" s="21">
        <v>323.7</v>
      </c>
      <c r="U58" s="21">
        <v>338.9</v>
      </c>
      <c r="V58" s="21">
        <v>302.10000000000002</v>
      </c>
      <c r="W58" s="21">
        <v>315.7</v>
      </c>
      <c r="X58" s="21">
        <v>291.2</v>
      </c>
      <c r="Y58" s="21">
        <v>304</v>
      </c>
      <c r="Z58" s="21">
        <v>109.09</v>
      </c>
      <c r="AA58" s="34">
        <v>94.12</v>
      </c>
      <c r="AB58" s="35">
        <v>0.75</v>
      </c>
      <c r="AC58" s="52">
        <v>82.88</v>
      </c>
      <c r="AD58" s="52">
        <v>82.88</v>
      </c>
      <c r="AE58" s="24"/>
      <c r="AF58" s="53"/>
      <c r="AG58" s="52">
        <v>33.49</v>
      </c>
      <c r="AH58" s="54">
        <v>33.49</v>
      </c>
      <c r="AI58" s="52">
        <v>10</v>
      </c>
      <c r="AJ58" s="54">
        <v>10</v>
      </c>
      <c r="AK58" s="52">
        <v>0.77600000000000002</v>
      </c>
      <c r="AL58" s="54">
        <v>0.77600000000000002</v>
      </c>
      <c r="AM58" s="55">
        <v>0</v>
      </c>
      <c r="AN58" s="55">
        <v>729.72</v>
      </c>
      <c r="AO58" s="55">
        <v>0</v>
      </c>
      <c r="AP58" s="55">
        <v>567.94000000000005</v>
      </c>
      <c r="AQ58" s="55">
        <v>490.41</v>
      </c>
      <c r="AR58" s="55">
        <v>826.48</v>
      </c>
      <c r="AS58" s="55">
        <v>0</v>
      </c>
      <c r="AT58" s="55">
        <v>702.11</v>
      </c>
      <c r="AU58" s="55">
        <v>625.87</v>
      </c>
      <c r="AV58" s="55">
        <v>880.7</v>
      </c>
      <c r="AW58" s="55">
        <v>0</v>
      </c>
      <c r="AX58" s="55">
        <v>774.07</v>
      </c>
      <c r="AY58" s="55">
        <v>680.34</v>
      </c>
      <c r="AZ58" s="55">
        <v>462.49</v>
      </c>
      <c r="BA58" s="55">
        <v>668.09</v>
      </c>
      <c r="BB58" s="55">
        <v>587.66999999999996</v>
      </c>
      <c r="BC58" s="55">
        <v>422.07</v>
      </c>
      <c r="BD58" s="55">
        <v>7.26</v>
      </c>
      <c r="BE58" s="55">
        <v>711.37</v>
      </c>
      <c r="BF58" s="55">
        <v>696.35</v>
      </c>
      <c r="BG58" s="55">
        <v>599.79</v>
      </c>
      <c r="BH58" s="55">
        <v>588.03</v>
      </c>
      <c r="BI58" s="55">
        <v>345.25</v>
      </c>
      <c r="BJ58" s="55">
        <v>75.849999999999994</v>
      </c>
      <c r="BK58" s="55">
        <v>570.62</v>
      </c>
      <c r="BL58" s="55">
        <v>0</v>
      </c>
      <c r="BM58" s="55">
        <v>189.01</v>
      </c>
      <c r="BN58" s="55">
        <v>0</v>
      </c>
      <c r="BO58" s="55">
        <v>62.4</v>
      </c>
      <c r="BP58" s="55">
        <v>0</v>
      </c>
      <c r="BQ58" s="55">
        <v>6.6</v>
      </c>
      <c r="BR58" s="55">
        <v>7.88</v>
      </c>
      <c r="BS58" s="55">
        <v>1.35</v>
      </c>
      <c r="BT58" s="55">
        <v>1.0309999999999999</v>
      </c>
      <c r="BU58" s="55">
        <v>0.47099999999999997</v>
      </c>
      <c r="BV58" s="55">
        <v>0.40899999999999997</v>
      </c>
      <c r="BW58" s="55">
        <v>0.82599999999999996</v>
      </c>
      <c r="BX58" s="55">
        <v>14.7</v>
      </c>
      <c r="BY58" s="55">
        <v>36.700000000000003</v>
      </c>
      <c r="BZ58" s="55">
        <v>73.400000000000006</v>
      </c>
      <c r="CA58" s="55">
        <v>116.9</v>
      </c>
      <c r="CB58" s="55">
        <v>4.51</v>
      </c>
      <c r="CC58" s="55">
        <v>27.71</v>
      </c>
      <c r="CD58" s="55">
        <v>11.71</v>
      </c>
      <c r="CE58" s="55">
        <v>39.29</v>
      </c>
      <c r="CF58" s="55">
        <v>16.32</v>
      </c>
      <c r="CG58" s="55">
        <v>13.82</v>
      </c>
      <c r="CH58" s="55">
        <v>19.170000000000002</v>
      </c>
      <c r="CI58" s="55">
        <v>31.36</v>
      </c>
      <c r="CJ58" s="55">
        <v>51.3</v>
      </c>
      <c r="CK58" s="55">
        <v>10.51</v>
      </c>
      <c r="CL58" s="55">
        <v>2.8319999999999999</v>
      </c>
      <c r="CM58" s="55">
        <v>1.772</v>
      </c>
      <c r="CN58" s="55">
        <v>1.633</v>
      </c>
      <c r="CO58" s="55">
        <v>1.3740000000000001</v>
      </c>
      <c r="CP58" s="55">
        <v>0.93600000000000005</v>
      </c>
      <c r="CQ58" s="55">
        <v>0.89100000000000001</v>
      </c>
      <c r="CR58" s="55">
        <v>750.86</v>
      </c>
      <c r="CS58" s="55">
        <v>668.98</v>
      </c>
      <c r="CT58" s="55">
        <v>493.49</v>
      </c>
      <c r="CU58" s="55">
        <v>779.91</v>
      </c>
      <c r="CV58" s="55">
        <v>739.07</v>
      </c>
      <c r="CW58" s="55">
        <v>712</v>
      </c>
      <c r="CX58" s="55">
        <v>707.33</v>
      </c>
      <c r="CY58" s="55">
        <v>666.5</v>
      </c>
      <c r="CZ58" s="55">
        <v>639.41999999999996</v>
      </c>
      <c r="DA58" s="55">
        <v>2.73</v>
      </c>
      <c r="DB58" s="55">
        <v>2.5070000000000001</v>
      </c>
      <c r="DC58" s="55">
        <v>1.573</v>
      </c>
      <c r="DD58" s="55">
        <v>0.65900000000000003</v>
      </c>
      <c r="DE58" s="55">
        <v>0.19800000000000001</v>
      </c>
      <c r="DF58" s="55">
        <v>0.217</v>
      </c>
      <c r="DG58" s="55">
        <v>0.26300000000000001</v>
      </c>
      <c r="DH58" s="55">
        <v>0.17799999999999999</v>
      </c>
      <c r="DI58" s="55">
        <v>2.3290000000000002</v>
      </c>
      <c r="DJ58" s="55">
        <v>0.92200000000000004</v>
      </c>
      <c r="DK58" s="55">
        <v>0.755</v>
      </c>
      <c r="DL58" s="55">
        <v>0.53400000000000003</v>
      </c>
      <c r="DM58" s="55">
        <v>0.34</v>
      </c>
      <c r="DN58" s="55">
        <v>0.251</v>
      </c>
      <c r="DO58" s="55">
        <v>0.16200000000000001</v>
      </c>
      <c r="DP58" s="55">
        <v>0.129</v>
      </c>
      <c r="DQ58" s="55">
        <v>0.83799999999999997</v>
      </c>
      <c r="DR58" s="55">
        <v>0.59599999999999997</v>
      </c>
      <c r="DS58" s="55">
        <v>0.35499999999999998</v>
      </c>
      <c r="DT58" s="55">
        <v>0.33200000000000002</v>
      </c>
      <c r="DU58" s="55">
        <v>0.312</v>
      </c>
      <c r="DV58" s="55">
        <v>0.26200000000000001</v>
      </c>
      <c r="DW58" s="55">
        <v>0.19400000000000001</v>
      </c>
      <c r="DX58" s="55">
        <v>0.127</v>
      </c>
      <c r="DY58" s="55">
        <v>4.2859999999999996</v>
      </c>
      <c r="DZ58" s="55">
        <v>2.67</v>
      </c>
      <c r="EA58" s="55">
        <v>2.423</v>
      </c>
      <c r="EB58" s="55">
        <v>2.0449999999999999</v>
      </c>
      <c r="EC58" s="55">
        <v>1.405</v>
      </c>
      <c r="ED58" s="55">
        <v>1.246</v>
      </c>
      <c r="EE58" s="55">
        <v>0.501</v>
      </c>
      <c r="EF58" s="55">
        <v>0.309</v>
      </c>
      <c r="EG58" s="55">
        <v>0.154</v>
      </c>
      <c r="EH58" s="55">
        <v>1.8919999999999999</v>
      </c>
      <c r="EI58" s="55">
        <v>1.0820000000000001</v>
      </c>
      <c r="EJ58" s="55">
        <v>0.73699999999999999</v>
      </c>
      <c r="EK58" s="55">
        <v>0.65900000000000003</v>
      </c>
      <c r="EL58" s="55">
        <v>0.45</v>
      </c>
      <c r="EM58" s="55">
        <v>0.41599999999999998</v>
      </c>
      <c r="EN58" s="55">
        <v>0.16900000000000001</v>
      </c>
      <c r="EO58" s="55">
        <v>0.13700000000000001</v>
      </c>
      <c r="EP58" s="55">
        <v>5.8000000000000003E-2</v>
      </c>
      <c r="EQ58" s="55">
        <v>72.84</v>
      </c>
      <c r="ER58" s="55">
        <v>51.49</v>
      </c>
      <c r="ES58" s="55">
        <v>9</v>
      </c>
      <c r="ET58" s="55">
        <v>32.119999999999997</v>
      </c>
      <c r="EU58" s="55">
        <v>66.39</v>
      </c>
    </row>
    <row r="59" spans="1:151" x14ac:dyDescent="0.2">
      <c r="A59" s="3">
        <v>56</v>
      </c>
      <c r="B59" s="20">
        <v>285</v>
      </c>
      <c r="C59" s="21">
        <v>306.39999999999998</v>
      </c>
      <c r="D59" s="24">
        <v>225</v>
      </c>
      <c r="E59" s="24">
        <v>241.9</v>
      </c>
      <c r="F59" s="43">
        <v>237.3</v>
      </c>
      <c r="G59" s="43">
        <v>254.6</v>
      </c>
      <c r="H59" s="43">
        <v>321</v>
      </c>
      <c r="I59" s="43">
        <v>337.9</v>
      </c>
      <c r="J59" s="43">
        <v>397.9</v>
      </c>
      <c r="K59" s="43">
        <v>414.6</v>
      </c>
      <c r="L59" s="24">
        <v>222.3</v>
      </c>
      <c r="M59" s="21">
        <v>239</v>
      </c>
      <c r="N59" s="21">
        <v>447.8</v>
      </c>
      <c r="O59" s="21">
        <v>470.5</v>
      </c>
      <c r="P59" s="21">
        <v>434.2</v>
      </c>
      <c r="Q59" s="21">
        <v>455.8</v>
      </c>
      <c r="R59" s="21">
        <v>402.6</v>
      </c>
      <c r="S59" s="21">
        <v>421.8</v>
      </c>
      <c r="T59" s="21">
        <v>372.3</v>
      </c>
      <c r="U59" s="21">
        <v>389.3</v>
      </c>
      <c r="V59" s="21">
        <v>348.2</v>
      </c>
      <c r="W59" s="21">
        <v>363.4</v>
      </c>
      <c r="X59" s="21">
        <v>336.2</v>
      </c>
      <c r="Y59" s="21">
        <v>350.4</v>
      </c>
      <c r="Z59" s="21">
        <v>112.29</v>
      </c>
      <c r="AA59" s="34">
        <v>94.77</v>
      </c>
      <c r="AB59" s="35">
        <v>0.75</v>
      </c>
      <c r="AC59" s="52">
        <v>86.14</v>
      </c>
      <c r="AD59" s="52">
        <v>86.14</v>
      </c>
      <c r="AE59" s="24"/>
      <c r="AF59" s="53"/>
      <c r="AG59" s="52">
        <v>34.57</v>
      </c>
      <c r="AH59" s="54">
        <v>34.57</v>
      </c>
      <c r="AI59" s="52">
        <v>10</v>
      </c>
      <c r="AJ59" s="54">
        <v>10</v>
      </c>
      <c r="AK59" s="52">
        <v>0.81799999999999995</v>
      </c>
      <c r="AL59" s="54">
        <v>0.81799999999999995</v>
      </c>
      <c r="AM59" s="55">
        <v>0</v>
      </c>
      <c r="AN59" s="55">
        <v>747.35</v>
      </c>
      <c r="AO59" s="55">
        <v>0</v>
      </c>
      <c r="AP59" s="55">
        <v>580.26</v>
      </c>
      <c r="AQ59" s="55">
        <v>502.1</v>
      </c>
      <c r="AR59" s="55">
        <v>846.55</v>
      </c>
      <c r="AS59" s="55">
        <v>0</v>
      </c>
      <c r="AT59" s="55">
        <v>718.11</v>
      </c>
      <c r="AU59" s="55">
        <v>641.38</v>
      </c>
      <c r="AV59" s="55">
        <v>902.05</v>
      </c>
      <c r="AW59" s="55">
        <v>0</v>
      </c>
      <c r="AX59" s="55">
        <v>791.89</v>
      </c>
      <c r="AY59" s="55">
        <v>697.15</v>
      </c>
      <c r="AZ59" s="55">
        <v>471.75</v>
      </c>
      <c r="BA59" s="55">
        <v>681.63</v>
      </c>
      <c r="BB59" s="55">
        <v>599.94000000000005</v>
      </c>
      <c r="BC59" s="55">
        <v>432.24</v>
      </c>
      <c r="BD59" s="55">
        <v>7.46</v>
      </c>
      <c r="BE59" s="55">
        <v>727.24</v>
      </c>
      <c r="BF59" s="55">
        <v>712.16</v>
      </c>
      <c r="BG59" s="55">
        <v>612.79999999999995</v>
      </c>
      <c r="BH59" s="55">
        <v>601.04999999999995</v>
      </c>
      <c r="BI59" s="55">
        <v>354.21</v>
      </c>
      <c r="BJ59" s="55">
        <v>76.37</v>
      </c>
      <c r="BK59" s="55">
        <v>577.09</v>
      </c>
      <c r="BL59" s="55">
        <v>0</v>
      </c>
      <c r="BM59" s="55">
        <v>193.47</v>
      </c>
      <c r="BN59" s="55">
        <v>0</v>
      </c>
      <c r="BO59" s="55">
        <v>64.040000000000006</v>
      </c>
      <c r="BP59" s="55">
        <v>0</v>
      </c>
      <c r="BQ59" s="55">
        <v>6.77</v>
      </c>
      <c r="BR59" s="55">
        <v>7.94</v>
      </c>
      <c r="BS59" s="55">
        <v>1.4119999999999999</v>
      </c>
      <c r="BT59" s="55">
        <v>1.08</v>
      </c>
      <c r="BU59" s="55">
        <v>0.49299999999999999</v>
      </c>
      <c r="BV59" s="55">
        <v>0.42199999999999999</v>
      </c>
      <c r="BW59" s="55">
        <v>0.86699999999999999</v>
      </c>
      <c r="BX59" s="55">
        <v>14.7</v>
      </c>
      <c r="BY59" s="55">
        <v>36.700000000000003</v>
      </c>
      <c r="BZ59" s="55">
        <v>73.400000000000006</v>
      </c>
      <c r="CA59" s="55">
        <v>116.9</v>
      </c>
      <c r="CB59" s="55">
        <v>4.51</v>
      </c>
      <c r="CC59" s="55">
        <v>29.33</v>
      </c>
      <c r="CD59" s="55">
        <v>12.26</v>
      </c>
      <c r="CE59" s="55">
        <v>41.62</v>
      </c>
      <c r="CF59" s="55">
        <v>17.079999999999998</v>
      </c>
      <c r="CG59" s="55">
        <v>13.82</v>
      </c>
      <c r="CH59" s="55">
        <v>19.170000000000002</v>
      </c>
      <c r="CI59" s="55">
        <v>31.36</v>
      </c>
      <c r="CJ59" s="55">
        <v>61.57</v>
      </c>
      <c r="CK59" s="55">
        <v>10.51</v>
      </c>
      <c r="CL59" s="55">
        <v>2.919</v>
      </c>
      <c r="CM59" s="55">
        <v>1.8260000000000001</v>
      </c>
      <c r="CN59" s="55">
        <v>1.6950000000000001</v>
      </c>
      <c r="CO59" s="55">
        <v>1.429</v>
      </c>
      <c r="CP59" s="55">
        <v>0.96899999999999997</v>
      </c>
      <c r="CQ59" s="55">
        <v>0.91800000000000004</v>
      </c>
      <c r="CR59" s="55">
        <v>764.76</v>
      </c>
      <c r="CS59" s="55">
        <v>681.73</v>
      </c>
      <c r="CT59" s="55">
        <v>503.37</v>
      </c>
      <c r="CU59" s="55">
        <v>793.32</v>
      </c>
      <c r="CV59" s="55">
        <v>752.67</v>
      </c>
      <c r="CW59" s="55">
        <v>725.9</v>
      </c>
      <c r="CX59" s="55">
        <v>720.46</v>
      </c>
      <c r="CY59" s="55">
        <v>679.81</v>
      </c>
      <c r="CZ59" s="55">
        <v>653.04</v>
      </c>
      <c r="DA59" s="55">
        <v>2.8610000000000002</v>
      </c>
      <c r="DB59" s="55">
        <v>2.6269999999999998</v>
      </c>
      <c r="DC59" s="55">
        <v>1.649</v>
      </c>
      <c r="DD59" s="55">
        <v>0.69</v>
      </c>
      <c r="DE59" s="55">
        <v>0.20799999999999999</v>
      </c>
      <c r="DF59" s="55">
        <v>0.22800000000000001</v>
      </c>
      <c r="DG59" s="55">
        <v>0.27600000000000002</v>
      </c>
      <c r="DH59" s="55">
        <v>0.187</v>
      </c>
      <c r="DI59" s="55">
        <v>2.4550000000000001</v>
      </c>
      <c r="DJ59" s="55">
        <v>0.95</v>
      </c>
      <c r="DK59" s="55">
        <v>0.77800000000000002</v>
      </c>
      <c r="DL59" s="55">
        <v>0.54900000000000004</v>
      </c>
      <c r="DM59" s="55">
        <v>0.35</v>
      </c>
      <c r="DN59" s="55">
        <v>0.25800000000000001</v>
      </c>
      <c r="DO59" s="55">
        <v>0.16600000000000001</v>
      </c>
      <c r="DP59" s="55">
        <v>0.13200000000000001</v>
      </c>
      <c r="DQ59" s="55">
        <v>0.85799999999999998</v>
      </c>
      <c r="DR59" s="55">
        <v>0.61099999999999999</v>
      </c>
      <c r="DS59" s="55">
        <v>0.36299999999999999</v>
      </c>
      <c r="DT59" s="55">
        <v>0.33900000000000002</v>
      </c>
      <c r="DU59" s="55">
        <v>0.31900000000000001</v>
      </c>
      <c r="DV59" s="55">
        <v>0.26700000000000002</v>
      </c>
      <c r="DW59" s="55">
        <v>0.19800000000000001</v>
      </c>
      <c r="DX59" s="55">
        <v>0.129</v>
      </c>
      <c r="DY59" s="55">
        <v>4.3639999999999999</v>
      </c>
      <c r="DZ59" s="55">
        <v>2.718</v>
      </c>
      <c r="EA59" s="55">
        <v>2.4889999999999999</v>
      </c>
      <c r="EB59" s="55">
        <v>2.1080000000000001</v>
      </c>
      <c r="EC59" s="55">
        <v>1.4430000000000001</v>
      </c>
      <c r="ED59" s="55">
        <v>1.284</v>
      </c>
      <c r="EE59" s="55">
        <v>0.51500000000000001</v>
      </c>
      <c r="EF59" s="55">
        <v>0.317</v>
      </c>
      <c r="EG59" s="55">
        <v>0.158</v>
      </c>
      <c r="EH59" s="55">
        <v>1.915</v>
      </c>
      <c r="EI59" s="55">
        <v>1.095</v>
      </c>
      <c r="EJ59" s="55">
        <v>0.755</v>
      </c>
      <c r="EK59" s="55">
        <v>0.67700000000000005</v>
      </c>
      <c r="EL59" s="55">
        <v>0.46</v>
      </c>
      <c r="EM59" s="55">
        <v>0.42799999999999999</v>
      </c>
      <c r="EN59" s="55">
        <v>0.17399999999999999</v>
      </c>
      <c r="EO59" s="55">
        <v>0.14099999999999999</v>
      </c>
      <c r="EP59" s="55">
        <v>5.8999999999999997E-2</v>
      </c>
      <c r="EQ59" s="55">
        <v>74.63</v>
      </c>
      <c r="ER59" s="55">
        <v>52.76</v>
      </c>
      <c r="ES59" s="55">
        <v>9</v>
      </c>
      <c r="ET59" s="55">
        <v>36.11</v>
      </c>
      <c r="EU59" s="55">
        <v>74.540000000000006</v>
      </c>
    </row>
    <row r="60" spans="1:151" x14ac:dyDescent="0.2">
      <c r="A60" s="3">
        <v>57</v>
      </c>
      <c r="B60" s="20">
        <v>285</v>
      </c>
      <c r="C60" s="21">
        <v>306.39999999999998</v>
      </c>
      <c r="D60" s="24">
        <v>225</v>
      </c>
      <c r="E60" s="24">
        <v>241.9</v>
      </c>
      <c r="F60" s="24">
        <v>237.3</v>
      </c>
      <c r="G60" s="24">
        <v>254.6</v>
      </c>
      <c r="H60" s="24">
        <v>321</v>
      </c>
      <c r="I60" s="24">
        <v>337.9</v>
      </c>
      <c r="J60" s="24">
        <v>397.9</v>
      </c>
      <c r="K60" s="24">
        <v>414.6</v>
      </c>
      <c r="L60" s="24">
        <v>222.3</v>
      </c>
      <c r="M60" s="21">
        <v>239</v>
      </c>
      <c r="N60" s="21">
        <v>447.8</v>
      </c>
      <c r="O60" s="21">
        <v>470.5</v>
      </c>
      <c r="P60" s="21">
        <v>434.2</v>
      </c>
      <c r="Q60" s="21">
        <v>455.8</v>
      </c>
      <c r="R60" s="21">
        <v>402.6</v>
      </c>
      <c r="S60" s="21">
        <v>421.8</v>
      </c>
      <c r="T60" s="21">
        <v>372.3</v>
      </c>
      <c r="U60" s="21">
        <v>389.3</v>
      </c>
      <c r="V60" s="21">
        <v>348.2</v>
      </c>
      <c r="W60" s="21">
        <v>363.4</v>
      </c>
      <c r="X60" s="21">
        <v>336.2</v>
      </c>
      <c r="Y60" s="21">
        <v>350.4</v>
      </c>
      <c r="Z60" s="21">
        <v>115.58</v>
      </c>
      <c r="AA60" s="34">
        <v>95.37</v>
      </c>
      <c r="AB60" s="35">
        <v>0.75</v>
      </c>
      <c r="AC60" s="52">
        <v>89.6</v>
      </c>
      <c r="AD60" s="52">
        <v>89.6</v>
      </c>
      <c r="AE60" s="24"/>
      <c r="AF60" s="53"/>
      <c r="AG60" s="52">
        <v>35.71</v>
      </c>
      <c r="AH60" s="54">
        <v>35.71</v>
      </c>
      <c r="AI60" s="52">
        <v>10</v>
      </c>
      <c r="AJ60" s="54">
        <v>10</v>
      </c>
      <c r="AK60" s="52">
        <v>0.86199999999999999</v>
      </c>
      <c r="AL60" s="54">
        <v>0.86199999999999999</v>
      </c>
      <c r="AM60" s="55">
        <v>0</v>
      </c>
      <c r="AN60" s="55">
        <v>765.43</v>
      </c>
      <c r="AO60" s="55">
        <v>0</v>
      </c>
      <c r="AP60" s="55">
        <v>592.96</v>
      </c>
      <c r="AQ60" s="55">
        <v>514.11</v>
      </c>
      <c r="AR60" s="55">
        <v>867.12</v>
      </c>
      <c r="AS60" s="55">
        <v>0</v>
      </c>
      <c r="AT60" s="55">
        <v>734.59</v>
      </c>
      <c r="AU60" s="55">
        <v>657.33</v>
      </c>
      <c r="AV60" s="55">
        <v>923.92</v>
      </c>
      <c r="AW60" s="55">
        <v>0</v>
      </c>
      <c r="AX60" s="55">
        <v>810.22</v>
      </c>
      <c r="AY60" s="55">
        <v>714.44</v>
      </c>
      <c r="AZ60" s="55">
        <v>481.25</v>
      </c>
      <c r="BA60" s="55">
        <v>695.56</v>
      </c>
      <c r="BB60" s="55">
        <v>612.52</v>
      </c>
      <c r="BC60" s="55">
        <v>442.74</v>
      </c>
      <c r="BD60" s="55">
        <v>7.66</v>
      </c>
      <c r="BE60" s="55">
        <v>743.84</v>
      </c>
      <c r="BF60" s="55">
        <v>728.69</v>
      </c>
      <c r="BG60" s="55">
        <v>626.24</v>
      </c>
      <c r="BH60" s="55">
        <v>614.48</v>
      </c>
      <c r="BI60" s="55">
        <v>363.51</v>
      </c>
      <c r="BJ60" s="55">
        <v>76.86</v>
      </c>
      <c r="BK60" s="55">
        <v>583.66</v>
      </c>
      <c r="BL60" s="55">
        <v>0</v>
      </c>
      <c r="BM60" s="55">
        <v>198.04</v>
      </c>
      <c r="BN60" s="55">
        <v>0</v>
      </c>
      <c r="BO60" s="55">
        <v>65.73</v>
      </c>
      <c r="BP60" s="55">
        <v>0</v>
      </c>
      <c r="BQ60" s="55">
        <v>6.95</v>
      </c>
      <c r="BR60" s="55">
        <v>7.99</v>
      </c>
      <c r="BS60" s="55">
        <v>1.4790000000000001</v>
      </c>
      <c r="BT60" s="55">
        <v>1.1319999999999999</v>
      </c>
      <c r="BU60" s="55">
        <v>0.51700000000000002</v>
      </c>
      <c r="BV60" s="55">
        <v>0.435</v>
      </c>
      <c r="BW60" s="55">
        <v>0.91</v>
      </c>
      <c r="BX60" s="55">
        <v>14.7</v>
      </c>
      <c r="BY60" s="55">
        <v>36.700000000000003</v>
      </c>
      <c r="BZ60" s="55">
        <v>73.400000000000006</v>
      </c>
      <c r="CA60" s="55">
        <v>116.9</v>
      </c>
      <c r="CB60" s="55">
        <v>4.51</v>
      </c>
      <c r="CC60" s="55">
        <v>30.95</v>
      </c>
      <c r="CD60" s="55">
        <v>12.84</v>
      </c>
      <c r="CE60" s="55">
        <v>43.95</v>
      </c>
      <c r="CF60" s="55">
        <v>17.899999999999999</v>
      </c>
      <c r="CG60" s="55">
        <v>13.82</v>
      </c>
      <c r="CH60" s="55">
        <v>19.170000000000002</v>
      </c>
      <c r="CI60" s="55">
        <v>31.36</v>
      </c>
      <c r="CJ60" s="55">
        <v>61.57</v>
      </c>
      <c r="CK60" s="55">
        <v>10.51</v>
      </c>
      <c r="CL60" s="55">
        <v>3.0129999999999999</v>
      </c>
      <c r="CM60" s="55">
        <v>1.8839999999999999</v>
      </c>
      <c r="CN60" s="55">
        <v>1.76</v>
      </c>
      <c r="CO60" s="55">
        <v>1.488</v>
      </c>
      <c r="CP60" s="55">
        <v>1.004</v>
      </c>
      <c r="CQ60" s="55">
        <v>0.94699999999999995</v>
      </c>
      <c r="CR60" s="55">
        <v>779.02</v>
      </c>
      <c r="CS60" s="55">
        <v>694.81</v>
      </c>
      <c r="CT60" s="55">
        <v>513.54</v>
      </c>
      <c r="CU60" s="55">
        <v>807.12</v>
      </c>
      <c r="CV60" s="55">
        <v>766.66</v>
      </c>
      <c r="CW60" s="55">
        <v>740.18</v>
      </c>
      <c r="CX60" s="55">
        <v>734.03</v>
      </c>
      <c r="CY60" s="55">
        <v>693.57</v>
      </c>
      <c r="CZ60" s="55">
        <v>667.09</v>
      </c>
      <c r="DA60" s="55">
        <v>3.0009999999999999</v>
      </c>
      <c r="DB60" s="55">
        <v>2.7559999999999998</v>
      </c>
      <c r="DC60" s="55">
        <v>1.7290000000000001</v>
      </c>
      <c r="DD60" s="55">
        <v>0.72399999999999998</v>
      </c>
      <c r="DE60" s="55">
        <v>0.218</v>
      </c>
      <c r="DF60" s="55">
        <v>0.23899999999999999</v>
      </c>
      <c r="DG60" s="55">
        <v>0.28999999999999998</v>
      </c>
      <c r="DH60" s="55">
        <v>0.19600000000000001</v>
      </c>
      <c r="DI60" s="55">
        <v>2.59</v>
      </c>
      <c r="DJ60" s="55">
        <v>0.98</v>
      </c>
      <c r="DK60" s="55">
        <v>0.80200000000000005</v>
      </c>
      <c r="DL60" s="55">
        <v>0.56599999999999995</v>
      </c>
      <c r="DM60" s="55">
        <v>0.36</v>
      </c>
      <c r="DN60" s="55">
        <v>0.26500000000000001</v>
      </c>
      <c r="DO60" s="55">
        <v>0.16900000000000001</v>
      </c>
      <c r="DP60" s="55">
        <v>0.13600000000000001</v>
      </c>
      <c r="DQ60" s="55">
        <v>0.879</v>
      </c>
      <c r="DR60" s="55">
        <v>0.625</v>
      </c>
      <c r="DS60" s="55">
        <v>0.371</v>
      </c>
      <c r="DT60" s="55">
        <v>0.34699999999999998</v>
      </c>
      <c r="DU60" s="55">
        <v>0.32600000000000001</v>
      </c>
      <c r="DV60" s="55">
        <v>0.27200000000000002</v>
      </c>
      <c r="DW60" s="55">
        <v>0.20100000000000001</v>
      </c>
      <c r="DX60" s="55">
        <v>0.13100000000000001</v>
      </c>
      <c r="DY60" s="55">
        <v>4.4480000000000004</v>
      </c>
      <c r="DZ60" s="55">
        <v>2.7690000000000001</v>
      </c>
      <c r="EA60" s="55">
        <v>2.5590000000000002</v>
      </c>
      <c r="EB60" s="55">
        <v>2.1749999999999998</v>
      </c>
      <c r="EC60" s="55">
        <v>1.4830000000000001</v>
      </c>
      <c r="ED60" s="55">
        <v>1.3220000000000001</v>
      </c>
      <c r="EE60" s="55">
        <v>0.53100000000000003</v>
      </c>
      <c r="EF60" s="55">
        <v>0.32600000000000001</v>
      </c>
      <c r="EG60" s="55">
        <v>0.16200000000000001</v>
      </c>
      <c r="EH60" s="55">
        <v>1.9390000000000001</v>
      </c>
      <c r="EI60" s="55">
        <v>1.109</v>
      </c>
      <c r="EJ60" s="55">
        <v>0.77400000000000002</v>
      </c>
      <c r="EK60" s="55">
        <v>0.69499999999999995</v>
      </c>
      <c r="EL60" s="55">
        <v>0.47099999999999997</v>
      </c>
      <c r="EM60" s="55">
        <v>0.439</v>
      </c>
      <c r="EN60" s="55">
        <v>0.17799999999999999</v>
      </c>
      <c r="EO60" s="55">
        <v>0.14399999999999999</v>
      </c>
      <c r="EP60" s="55">
        <v>0.06</v>
      </c>
      <c r="EQ60" s="55">
        <v>76.45</v>
      </c>
      <c r="ER60" s="55">
        <v>54.05</v>
      </c>
      <c r="ES60" s="55">
        <v>9</v>
      </c>
      <c r="ET60" s="55">
        <v>36.11</v>
      </c>
      <c r="EU60" s="55">
        <v>74.540000000000006</v>
      </c>
    </row>
    <row r="61" spans="1:151" x14ac:dyDescent="0.2">
      <c r="A61" s="3">
        <v>58</v>
      </c>
      <c r="B61" s="20">
        <v>285</v>
      </c>
      <c r="C61" s="21">
        <v>306.39999999999998</v>
      </c>
      <c r="D61" s="24">
        <v>225</v>
      </c>
      <c r="E61" s="24">
        <v>241.9</v>
      </c>
      <c r="F61" s="24">
        <v>237.3</v>
      </c>
      <c r="G61" s="24">
        <v>254.6</v>
      </c>
      <c r="H61" s="24">
        <v>321</v>
      </c>
      <c r="I61" s="24">
        <v>337.9</v>
      </c>
      <c r="J61" s="24">
        <v>397.9</v>
      </c>
      <c r="K61" s="24">
        <v>414.6</v>
      </c>
      <c r="L61" s="24">
        <v>222.3</v>
      </c>
      <c r="M61" s="21">
        <v>239</v>
      </c>
      <c r="N61" s="21">
        <v>447.8</v>
      </c>
      <c r="O61" s="21">
        <v>470.5</v>
      </c>
      <c r="P61" s="21">
        <v>434.2</v>
      </c>
      <c r="Q61" s="21">
        <v>455.8</v>
      </c>
      <c r="R61" s="21">
        <v>402.6</v>
      </c>
      <c r="S61" s="21">
        <v>421.8</v>
      </c>
      <c r="T61" s="21">
        <v>372.3</v>
      </c>
      <c r="U61" s="21">
        <v>389.3</v>
      </c>
      <c r="V61" s="21">
        <v>348.2</v>
      </c>
      <c r="W61" s="21">
        <v>363.4</v>
      </c>
      <c r="X61" s="21">
        <v>336.2</v>
      </c>
      <c r="Y61" s="21">
        <v>350.4</v>
      </c>
      <c r="Z61" s="21">
        <v>118.96</v>
      </c>
      <c r="AA61" s="34">
        <v>95.94</v>
      </c>
      <c r="AB61" s="35">
        <v>0.75</v>
      </c>
      <c r="AC61" s="52">
        <v>93.28</v>
      </c>
      <c r="AD61" s="52">
        <v>93.28</v>
      </c>
      <c r="AE61" s="24"/>
      <c r="AF61" s="53"/>
      <c r="AG61" s="52">
        <v>36.92</v>
      </c>
      <c r="AH61" s="54">
        <v>36.92</v>
      </c>
      <c r="AI61" s="52">
        <v>10</v>
      </c>
      <c r="AJ61" s="54">
        <v>10</v>
      </c>
      <c r="AK61" s="52">
        <v>0.90900000000000003</v>
      </c>
      <c r="AL61" s="54">
        <v>0.90900000000000003</v>
      </c>
      <c r="AM61" s="55">
        <v>0</v>
      </c>
      <c r="AN61" s="55">
        <v>784.05</v>
      </c>
      <c r="AO61" s="55">
        <v>0</v>
      </c>
      <c r="AP61" s="55">
        <v>606.09</v>
      </c>
      <c r="AQ61" s="55">
        <v>526.49</v>
      </c>
      <c r="AR61" s="55">
        <v>888.27</v>
      </c>
      <c r="AS61" s="55">
        <v>0</v>
      </c>
      <c r="AT61" s="55">
        <v>751.59</v>
      </c>
      <c r="AU61" s="55">
        <v>673.77</v>
      </c>
      <c r="AV61" s="55">
        <v>946.41</v>
      </c>
      <c r="AW61" s="55">
        <v>0</v>
      </c>
      <c r="AX61" s="55">
        <v>829.12</v>
      </c>
      <c r="AY61" s="55">
        <v>732.27</v>
      </c>
      <c r="AZ61" s="55">
        <v>491.02</v>
      </c>
      <c r="BA61" s="55">
        <v>709.9</v>
      </c>
      <c r="BB61" s="55">
        <v>625.46</v>
      </c>
      <c r="BC61" s="55">
        <v>453.63</v>
      </c>
      <c r="BD61" s="55">
        <v>7.86</v>
      </c>
      <c r="BE61" s="55">
        <v>761.22</v>
      </c>
      <c r="BF61" s="55">
        <v>745.98</v>
      </c>
      <c r="BG61" s="55">
        <v>640.14</v>
      </c>
      <c r="BH61" s="55">
        <v>628.37</v>
      </c>
      <c r="BI61" s="55">
        <v>373.17</v>
      </c>
      <c r="BJ61" s="55">
        <v>77.319999999999993</v>
      </c>
      <c r="BK61" s="55">
        <v>590.32000000000005</v>
      </c>
      <c r="BL61" s="55">
        <v>0</v>
      </c>
      <c r="BM61" s="55">
        <v>202.71</v>
      </c>
      <c r="BN61" s="55">
        <v>0</v>
      </c>
      <c r="BO61" s="55">
        <v>67.459999999999994</v>
      </c>
      <c r="BP61" s="55">
        <v>0</v>
      </c>
      <c r="BQ61" s="55">
        <v>7.13</v>
      </c>
      <c r="BR61" s="55">
        <v>8.0399999999999991</v>
      </c>
      <c r="BS61" s="55">
        <v>1.55</v>
      </c>
      <c r="BT61" s="55">
        <v>1.1870000000000001</v>
      </c>
      <c r="BU61" s="55">
        <v>0.54200000000000004</v>
      </c>
      <c r="BV61" s="55">
        <v>0.44800000000000001</v>
      </c>
      <c r="BW61" s="55">
        <v>0.95699999999999996</v>
      </c>
      <c r="BX61" s="55">
        <v>14.7</v>
      </c>
      <c r="BY61" s="55">
        <v>36.700000000000003</v>
      </c>
      <c r="BZ61" s="55">
        <v>73.400000000000006</v>
      </c>
      <c r="CA61" s="55">
        <v>116.9</v>
      </c>
      <c r="CB61" s="55">
        <v>4.51</v>
      </c>
      <c r="CC61" s="55">
        <v>32.58</v>
      </c>
      <c r="CD61" s="55">
        <v>13.47</v>
      </c>
      <c r="CE61" s="55">
        <v>46.27</v>
      </c>
      <c r="CF61" s="55">
        <v>18.77</v>
      </c>
      <c r="CG61" s="55">
        <v>13.82</v>
      </c>
      <c r="CH61" s="55">
        <v>19.170000000000002</v>
      </c>
      <c r="CI61" s="55">
        <v>31.36</v>
      </c>
      <c r="CJ61" s="55">
        <v>61.57</v>
      </c>
      <c r="CK61" s="55">
        <v>10.51</v>
      </c>
      <c r="CL61" s="55">
        <v>3.1160000000000001</v>
      </c>
      <c r="CM61" s="55">
        <v>1.9490000000000001</v>
      </c>
      <c r="CN61" s="55">
        <v>1.831</v>
      </c>
      <c r="CO61" s="55">
        <v>1.552</v>
      </c>
      <c r="CP61" s="55">
        <v>1.042</v>
      </c>
      <c r="CQ61" s="55">
        <v>0.97599999999999998</v>
      </c>
      <c r="CR61" s="55">
        <v>793.7</v>
      </c>
      <c r="CS61" s="55">
        <v>708.25</v>
      </c>
      <c r="CT61" s="55">
        <v>524.04999999999995</v>
      </c>
      <c r="CU61" s="55">
        <v>821.34</v>
      </c>
      <c r="CV61" s="55">
        <v>781.1</v>
      </c>
      <c r="CW61" s="55">
        <v>754.89</v>
      </c>
      <c r="CX61" s="55">
        <v>748.06</v>
      </c>
      <c r="CY61" s="55">
        <v>707.81</v>
      </c>
      <c r="CZ61" s="55">
        <v>681.6</v>
      </c>
      <c r="DA61" s="55">
        <v>3.15</v>
      </c>
      <c r="DB61" s="55">
        <v>2.8929999999999998</v>
      </c>
      <c r="DC61" s="55">
        <v>1.8149999999999999</v>
      </c>
      <c r="DD61" s="55">
        <v>0.75900000000000001</v>
      </c>
      <c r="DE61" s="55">
        <v>0.22800000000000001</v>
      </c>
      <c r="DF61" s="55">
        <v>0.251</v>
      </c>
      <c r="DG61" s="55">
        <v>0.30499999999999999</v>
      </c>
      <c r="DH61" s="55">
        <v>0.20599999999999999</v>
      </c>
      <c r="DI61" s="55">
        <v>2.7360000000000002</v>
      </c>
      <c r="DJ61" s="55">
        <v>1.01</v>
      </c>
      <c r="DK61" s="55">
        <v>0.82799999999999996</v>
      </c>
      <c r="DL61" s="55">
        <v>0.58499999999999996</v>
      </c>
      <c r="DM61" s="55">
        <v>0.37</v>
      </c>
      <c r="DN61" s="55">
        <v>0.27200000000000002</v>
      </c>
      <c r="DO61" s="55">
        <v>0.17399999999999999</v>
      </c>
      <c r="DP61" s="55">
        <v>0.13900000000000001</v>
      </c>
      <c r="DQ61" s="55">
        <v>0.9</v>
      </c>
      <c r="DR61" s="55">
        <v>0.64</v>
      </c>
      <c r="DS61" s="55">
        <v>0.379</v>
      </c>
      <c r="DT61" s="55">
        <v>0.35399999999999998</v>
      </c>
      <c r="DU61" s="55">
        <v>0.33300000000000002</v>
      </c>
      <c r="DV61" s="55">
        <v>0.27700000000000002</v>
      </c>
      <c r="DW61" s="55">
        <v>0.20499999999999999</v>
      </c>
      <c r="DX61" s="55">
        <v>0.13200000000000001</v>
      </c>
      <c r="DY61" s="55">
        <v>4.5380000000000003</v>
      </c>
      <c r="DZ61" s="55">
        <v>2.8250000000000002</v>
      </c>
      <c r="EA61" s="55">
        <v>2.6339999999999999</v>
      </c>
      <c r="EB61" s="55">
        <v>2.246</v>
      </c>
      <c r="EC61" s="55">
        <v>1.5269999999999999</v>
      </c>
      <c r="ED61" s="55">
        <v>1.361</v>
      </c>
      <c r="EE61" s="55">
        <v>0.54700000000000004</v>
      </c>
      <c r="EF61" s="55">
        <v>0.33500000000000002</v>
      </c>
      <c r="EG61" s="55">
        <v>0.16600000000000001</v>
      </c>
      <c r="EH61" s="55">
        <v>1.9650000000000001</v>
      </c>
      <c r="EI61" s="55">
        <v>1.125</v>
      </c>
      <c r="EJ61" s="55">
        <v>0.79300000000000004</v>
      </c>
      <c r="EK61" s="55">
        <v>0.71499999999999997</v>
      </c>
      <c r="EL61" s="55">
        <v>0.48299999999999998</v>
      </c>
      <c r="EM61" s="55">
        <v>0.45100000000000001</v>
      </c>
      <c r="EN61" s="55">
        <v>0.183</v>
      </c>
      <c r="EO61" s="55">
        <v>0.14799999999999999</v>
      </c>
      <c r="EP61" s="55">
        <v>6.2E-2</v>
      </c>
      <c r="EQ61" s="55">
        <v>78.31</v>
      </c>
      <c r="ER61" s="55">
        <v>55.37</v>
      </c>
      <c r="ES61" s="55">
        <v>9</v>
      </c>
      <c r="ET61" s="55">
        <v>36.11</v>
      </c>
      <c r="EU61" s="55">
        <v>74.540000000000006</v>
      </c>
    </row>
    <row r="62" spans="1:151" x14ac:dyDescent="0.2">
      <c r="A62" s="3">
        <v>59</v>
      </c>
      <c r="B62" s="20">
        <v>285</v>
      </c>
      <c r="C62" s="21">
        <v>306.39999999999998</v>
      </c>
      <c r="D62" s="24">
        <v>225</v>
      </c>
      <c r="E62" s="24">
        <v>241.9</v>
      </c>
      <c r="F62" s="24">
        <v>237.3</v>
      </c>
      <c r="G62" s="24">
        <v>254.6</v>
      </c>
      <c r="H62" s="24">
        <v>321</v>
      </c>
      <c r="I62" s="24">
        <v>337.9</v>
      </c>
      <c r="J62" s="24">
        <v>397.9</v>
      </c>
      <c r="K62" s="24">
        <v>414.6</v>
      </c>
      <c r="L62" s="24">
        <v>222.3</v>
      </c>
      <c r="M62" s="21">
        <v>239</v>
      </c>
      <c r="N62" s="21">
        <v>447.8</v>
      </c>
      <c r="O62" s="21">
        <v>470.5</v>
      </c>
      <c r="P62" s="21">
        <v>434.2</v>
      </c>
      <c r="Q62" s="21">
        <v>455.8</v>
      </c>
      <c r="R62" s="21">
        <v>402.6</v>
      </c>
      <c r="S62" s="21">
        <v>421.8</v>
      </c>
      <c r="T62" s="21">
        <v>372.3</v>
      </c>
      <c r="U62" s="21">
        <v>389.3</v>
      </c>
      <c r="V62" s="21">
        <v>348.2</v>
      </c>
      <c r="W62" s="21">
        <v>363.4</v>
      </c>
      <c r="X62" s="21">
        <v>336.2</v>
      </c>
      <c r="Y62" s="21">
        <v>350.4</v>
      </c>
      <c r="Z62" s="21">
        <v>122.45</v>
      </c>
      <c r="AA62" s="34">
        <v>96.46</v>
      </c>
      <c r="AB62" s="35">
        <v>0.75</v>
      </c>
      <c r="AC62" s="52">
        <v>97.21</v>
      </c>
      <c r="AD62" s="52">
        <v>97.21</v>
      </c>
      <c r="AE62" s="24"/>
      <c r="AF62" s="53"/>
      <c r="AG62" s="52">
        <v>38.21</v>
      </c>
      <c r="AH62" s="54">
        <v>38.21</v>
      </c>
      <c r="AI62" s="52">
        <v>10</v>
      </c>
      <c r="AJ62" s="54">
        <v>10</v>
      </c>
      <c r="AK62" s="52">
        <v>0.96099999999999997</v>
      </c>
      <c r="AL62" s="54">
        <v>0.96099999999999997</v>
      </c>
      <c r="AM62" s="55">
        <v>0</v>
      </c>
      <c r="AN62" s="55">
        <v>803.29</v>
      </c>
      <c r="AO62" s="55">
        <v>0</v>
      </c>
      <c r="AP62" s="55">
        <v>619.67999999999995</v>
      </c>
      <c r="AQ62" s="55">
        <v>539.28</v>
      </c>
      <c r="AR62" s="55">
        <v>910.11</v>
      </c>
      <c r="AS62" s="55">
        <v>0</v>
      </c>
      <c r="AT62" s="55">
        <v>769.18</v>
      </c>
      <c r="AU62" s="55">
        <v>690.76</v>
      </c>
      <c r="AV62" s="55">
        <v>969.61</v>
      </c>
      <c r="AW62" s="55">
        <v>0</v>
      </c>
      <c r="AX62" s="55">
        <v>848.65</v>
      </c>
      <c r="AY62" s="55">
        <v>750.71</v>
      </c>
      <c r="AZ62" s="55">
        <v>501.08</v>
      </c>
      <c r="BA62" s="55">
        <v>724.69</v>
      </c>
      <c r="BB62" s="55">
        <v>638.78</v>
      </c>
      <c r="BC62" s="55">
        <v>464.93</v>
      </c>
      <c r="BD62" s="55">
        <v>8.08</v>
      </c>
      <c r="BE62" s="55">
        <v>779.4</v>
      </c>
      <c r="BF62" s="55">
        <v>764.08</v>
      </c>
      <c r="BG62" s="55">
        <v>654.55999999999995</v>
      </c>
      <c r="BH62" s="55">
        <v>642.76</v>
      </c>
      <c r="BI62" s="55">
        <v>383.22</v>
      </c>
      <c r="BJ62" s="55">
        <v>77.75</v>
      </c>
      <c r="BK62" s="55">
        <v>597.09</v>
      </c>
      <c r="BL62" s="55">
        <v>0</v>
      </c>
      <c r="BM62" s="55">
        <v>207.49</v>
      </c>
      <c r="BN62" s="55">
        <v>0</v>
      </c>
      <c r="BO62" s="55">
        <v>69.239999999999995</v>
      </c>
      <c r="BP62" s="55">
        <v>0</v>
      </c>
      <c r="BQ62" s="55">
        <v>7.31</v>
      </c>
      <c r="BR62" s="55">
        <v>8.09</v>
      </c>
      <c r="BS62" s="55">
        <v>1.6259999999999999</v>
      </c>
      <c r="BT62" s="55">
        <v>1.2450000000000001</v>
      </c>
      <c r="BU62" s="55">
        <v>0.56899999999999995</v>
      </c>
      <c r="BV62" s="55">
        <v>0.46200000000000002</v>
      </c>
      <c r="BW62" s="55">
        <v>1.0069999999999999</v>
      </c>
      <c r="BX62" s="55">
        <v>14.7</v>
      </c>
      <c r="BY62" s="55">
        <v>36.700000000000003</v>
      </c>
      <c r="BZ62" s="55">
        <v>73.400000000000006</v>
      </c>
      <c r="CA62" s="55">
        <v>116.9</v>
      </c>
      <c r="CB62" s="55">
        <v>4.51</v>
      </c>
      <c r="CC62" s="55">
        <v>34.76</v>
      </c>
      <c r="CD62" s="55">
        <v>14.14</v>
      </c>
      <c r="CE62" s="55">
        <v>49.39</v>
      </c>
      <c r="CF62" s="55">
        <v>19.7</v>
      </c>
      <c r="CG62" s="55">
        <v>13.82</v>
      </c>
      <c r="CH62" s="55">
        <v>19.170000000000002</v>
      </c>
      <c r="CI62" s="55">
        <v>31.36</v>
      </c>
      <c r="CJ62" s="55">
        <v>61.57</v>
      </c>
      <c r="CK62" s="55">
        <v>10.51</v>
      </c>
      <c r="CL62" s="55">
        <v>3.234</v>
      </c>
      <c r="CM62" s="55">
        <v>2.0219999999999998</v>
      </c>
      <c r="CN62" s="55">
        <v>1.909</v>
      </c>
      <c r="CO62" s="55">
        <v>1.6240000000000001</v>
      </c>
      <c r="CP62" s="55">
        <v>1.0860000000000001</v>
      </c>
      <c r="CQ62" s="55">
        <v>1.008</v>
      </c>
      <c r="CR62" s="55">
        <v>808.84</v>
      </c>
      <c r="CS62" s="55">
        <v>722.08</v>
      </c>
      <c r="CT62" s="55">
        <v>534.91999999999996</v>
      </c>
      <c r="CU62" s="55">
        <v>836.04</v>
      </c>
      <c r="CV62" s="55">
        <v>796.02</v>
      </c>
      <c r="CW62" s="55">
        <v>770.07</v>
      </c>
      <c r="CX62" s="55">
        <v>762.6</v>
      </c>
      <c r="CY62" s="55">
        <v>722.58</v>
      </c>
      <c r="CZ62" s="55">
        <v>696.63</v>
      </c>
      <c r="DA62" s="55">
        <v>3.31</v>
      </c>
      <c r="DB62" s="55">
        <v>3.0390000000000001</v>
      </c>
      <c r="DC62" s="55">
        <v>1.907</v>
      </c>
      <c r="DD62" s="55">
        <v>0.79800000000000004</v>
      </c>
      <c r="DE62" s="55">
        <v>0.24</v>
      </c>
      <c r="DF62" s="55">
        <v>0.26400000000000001</v>
      </c>
      <c r="DG62" s="55">
        <v>0.32100000000000001</v>
      </c>
      <c r="DH62" s="55">
        <v>0.216</v>
      </c>
      <c r="DI62" s="55">
        <v>2.8929999999999998</v>
      </c>
      <c r="DJ62" s="55">
        <v>1.0429999999999999</v>
      </c>
      <c r="DK62" s="55">
        <v>0.85499999999999998</v>
      </c>
      <c r="DL62" s="55">
        <v>0.60499999999999998</v>
      </c>
      <c r="DM62" s="55">
        <v>0.38200000000000001</v>
      </c>
      <c r="DN62" s="55">
        <v>0.28100000000000003</v>
      </c>
      <c r="DO62" s="55">
        <v>0.17799999999999999</v>
      </c>
      <c r="DP62" s="55">
        <v>0.14299999999999999</v>
      </c>
      <c r="DQ62" s="55">
        <v>0.92100000000000004</v>
      </c>
      <c r="DR62" s="55">
        <v>0.65500000000000003</v>
      </c>
      <c r="DS62" s="55">
        <v>0.38800000000000001</v>
      </c>
      <c r="DT62" s="55">
        <v>0.36199999999999999</v>
      </c>
      <c r="DU62" s="55">
        <v>0.34</v>
      </c>
      <c r="DV62" s="55">
        <v>0.28199999999999997</v>
      </c>
      <c r="DW62" s="55">
        <v>0.20799999999999999</v>
      </c>
      <c r="DX62" s="55">
        <v>0.13400000000000001</v>
      </c>
      <c r="DY62" s="55">
        <v>4.6379999999999999</v>
      </c>
      <c r="DZ62" s="55">
        <v>2.8860000000000001</v>
      </c>
      <c r="EA62" s="55">
        <v>2.714</v>
      </c>
      <c r="EB62" s="55">
        <v>2.3239999999999998</v>
      </c>
      <c r="EC62" s="55">
        <v>1.575</v>
      </c>
      <c r="ED62" s="55">
        <v>1.401</v>
      </c>
      <c r="EE62" s="55">
        <v>0.56499999999999995</v>
      </c>
      <c r="EF62" s="55">
        <v>0.34499999999999997</v>
      </c>
      <c r="EG62" s="55">
        <v>0.17</v>
      </c>
      <c r="EH62" s="55">
        <v>1.994</v>
      </c>
      <c r="EI62" s="55">
        <v>1.1419999999999999</v>
      </c>
      <c r="EJ62" s="55">
        <v>0.81499999999999995</v>
      </c>
      <c r="EK62" s="55">
        <v>0.73699999999999999</v>
      </c>
      <c r="EL62" s="55">
        <v>0.495</v>
      </c>
      <c r="EM62" s="55">
        <v>0.46400000000000002</v>
      </c>
      <c r="EN62" s="55">
        <v>0.188</v>
      </c>
      <c r="EO62" s="55">
        <v>0.151</v>
      </c>
      <c r="EP62" s="55">
        <v>6.4000000000000001E-2</v>
      </c>
      <c r="EQ62" s="55">
        <v>80.22</v>
      </c>
      <c r="ER62" s="55">
        <v>56.72</v>
      </c>
      <c r="ES62" s="55">
        <v>9</v>
      </c>
      <c r="ET62" s="55">
        <v>36.11</v>
      </c>
      <c r="EU62" s="55">
        <v>74.540000000000006</v>
      </c>
    </row>
    <row r="63" spans="1:151" x14ac:dyDescent="0.2">
      <c r="A63" s="3">
        <v>60</v>
      </c>
      <c r="B63" s="20">
        <v>285</v>
      </c>
      <c r="C63" s="21">
        <v>306.39999999999998</v>
      </c>
      <c r="D63" s="24">
        <v>225</v>
      </c>
      <c r="E63" s="24">
        <v>241.9</v>
      </c>
      <c r="F63" s="24"/>
      <c r="G63" s="24"/>
      <c r="H63" s="24"/>
      <c r="I63" s="24"/>
      <c r="J63" s="24"/>
      <c r="K63" s="24"/>
      <c r="L63" s="24">
        <v>222.3</v>
      </c>
      <c r="M63" s="21">
        <v>239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>
        <v>126</v>
      </c>
      <c r="AA63" s="34">
        <v>96.94</v>
      </c>
      <c r="AB63" s="35">
        <v>0.75</v>
      </c>
      <c r="AC63" s="52">
        <v>101.39</v>
      </c>
      <c r="AD63" s="52">
        <v>101.39</v>
      </c>
      <c r="AE63" s="24"/>
      <c r="AF63" s="53"/>
      <c r="AG63" s="52">
        <v>39.58</v>
      </c>
      <c r="AH63" s="54">
        <v>39.58</v>
      </c>
      <c r="AI63" s="52">
        <v>10</v>
      </c>
      <c r="AJ63" s="54">
        <v>10</v>
      </c>
      <c r="AK63" s="52">
        <v>1.016</v>
      </c>
      <c r="AL63" s="54">
        <v>1.016</v>
      </c>
      <c r="AM63" s="55">
        <v>0</v>
      </c>
      <c r="AN63" s="55">
        <v>823.1</v>
      </c>
      <c r="AO63" s="55">
        <v>0</v>
      </c>
      <c r="AP63" s="55">
        <v>633.47</v>
      </c>
      <c r="AQ63" s="55">
        <v>552.26</v>
      </c>
      <c r="AR63" s="55">
        <v>932.54</v>
      </c>
      <c r="AS63" s="55">
        <v>0</v>
      </c>
      <c r="AT63" s="55">
        <v>787.05</v>
      </c>
      <c r="AU63" s="55">
        <v>708.03</v>
      </c>
      <c r="AV63" s="55">
        <v>993.42</v>
      </c>
      <c r="AW63" s="55">
        <v>0</v>
      </c>
      <c r="AX63" s="55">
        <v>868.51</v>
      </c>
      <c r="AY63" s="55">
        <v>769.46</v>
      </c>
      <c r="AZ63" s="55">
        <v>511.23</v>
      </c>
      <c r="BA63" s="55">
        <v>739.78</v>
      </c>
      <c r="BB63" s="55">
        <v>652.28</v>
      </c>
      <c r="BC63" s="55">
        <v>476.5</v>
      </c>
      <c r="BD63" s="55">
        <v>8.3000000000000007</v>
      </c>
      <c r="BE63" s="55">
        <v>797.95</v>
      </c>
      <c r="BF63" s="55">
        <v>782.55</v>
      </c>
      <c r="BG63" s="55">
        <v>669.44</v>
      </c>
      <c r="BH63" s="55">
        <v>657.61</v>
      </c>
      <c r="BI63" s="55">
        <v>393.46</v>
      </c>
      <c r="BJ63" s="55">
        <v>78.150000000000006</v>
      </c>
      <c r="BK63" s="55">
        <v>603.88</v>
      </c>
      <c r="BL63" s="55">
        <v>0</v>
      </c>
      <c r="BM63" s="55">
        <v>212.41</v>
      </c>
      <c r="BN63" s="55">
        <v>0</v>
      </c>
      <c r="BO63" s="55">
        <v>71.06</v>
      </c>
      <c r="BP63" s="55">
        <v>0</v>
      </c>
      <c r="BQ63" s="55">
        <v>7.5</v>
      </c>
      <c r="BR63" s="55">
        <v>8.1300000000000008</v>
      </c>
      <c r="BS63" s="55">
        <v>1.706</v>
      </c>
      <c r="BT63" s="55">
        <v>1.3080000000000001</v>
      </c>
      <c r="BU63" s="55">
        <v>0.59799999999999998</v>
      </c>
      <c r="BV63" s="55">
        <v>0.47699999999999998</v>
      </c>
      <c r="BW63" s="55">
        <v>1.0609999999999999</v>
      </c>
      <c r="BX63" s="55">
        <v>14.7</v>
      </c>
      <c r="BY63" s="55">
        <v>36.700000000000003</v>
      </c>
      <c r="BZ63" s="55">
        <v>73.400000000000006</v>
      </c>
      <c r="CA63" s="55">
        <v>116.9</v>
      </c>
      <c r="CB63" s="55">
        <v>4.51</v>
      </c>
      <c r="CC63" s="55">
        <v>36.94</v>
      </c>
      <c r="CD63" s="55">
        <v>14.86</v>
      </c>
      <c r="CE63" s="55">
        <v>52.5</v>
      </c>
      <c r="CF63" s="55">
        <v>20.7</v>
      </c>
      <c r="CG63" s="55">
        <v>13.82</v>
      </c>
      <c r="CH63" s="55">
        <v>19.170000000000002</v>
      </c>
      <c r="CI63" s="55">
        <v>31.36</v>
      </c>
      <c r="CJ63" s="55">
        <v>61.57</v>
      </c>
      <c r="CK63" s="55">
        <v>10.51</v>
      </c>
      <c r="CL63" s="55">
        <v>3.363</v>
      </c>
      <c r="CM63" s="55">
        <v>2.1019999999999999</v>
      </c>
      <c r="CN63" s="55">
        <v>1.9950000000000001</v>
      </c>
      <c r="CO63" s="55">
        <v>1.7010000000000001</v>
      </c>
      <c r="CP63" s="55">
        <v>1.1339999999999999</v>
      </c>
      <c r="CQ63" s="55">
        <v>1.044</v>
      </c>
      <c r="CR63" s="55">
        <v>824.21</v>
      </c>
      <c r="CS63" s="55">
        <v>736.09</v>
      </c>
      <c r="CT63" s="55">
        <v>545.99</v>
      </c>
      <c r="CU63" s="55">
        <v>851.15</v>
      </c>
      <c r="CV63" s="55">
        <v>811.37</v>
      </c>
      <c r="CW63" s="55">
        <v>785.65</v>
      </c>
      <c r="CX63" s="55">
        <v>777.61</v>
      </c>
      <c r="CY63" s="55">
        <v>737.83</v>
      </c>
      <c r="CZ63" s="55">
        <v>712.11</v>
      </c>
      <c r="DA63" s="55">
        <v>3.4790000000000001</v>
      </c>
      <c r="DB63" s="55">
        <v>3.1949999999999998</v>
      </c>
      <c r="DC63" s="55">
        <v>2.0049999999999999</v>
      </c>
      <c r="DD63" s="55">
        <v>0.83799999999999997</v>
      </c>
      <c r="DE63" s="55">
        <v>0.252</v>
      </c>
      <c r="DF63" s="55">
        <v>0.27800000000000002</v>
      </c>
      <c r="DG63" s="55">
        <v>0.33800000000000002</v>
      </c>
      <c r="DH63" s="55">
        <v>0.22800000000000001</v>
      </c>
      <c r="DI63" s="55">
        <v>3.0630000000000002</v>
      </c>
      <c r="DJ63" s="55">
        <v>1.079</v>
      </c>
      <c r="DK63" s="55">
        <v>0.88500000000000001</v>
      </c>
      <c r="DL63" s="55">
        <v>0.627</v>
      </c>
      <c r="DM63" s="55">
        <v>0.39600000000000002</v>
      </c>
      <c r="DN63" s="55">
        <v>0.28999999999999998</v>
      </c>
      <c r="DO63" s="55">
        <v>0.183</v>
      </c>
      <c r="DP63" s="55">
        <v>0.14699999999999999</v>
      </c>
      <c r="DQ63" s="55">
        <v>0.94499999999999995</v>
      </c>
      <c r="DR63" s="55">
        <v>0.67100000000000004</v>
      </c>
      <c r="DS63" s="55">
        <v>0.39700000000000002</v>
      </c>
      <c r="DT63" s="55">
        <v>0.37</v>
      </c>
      <c r="DU63" s="55">
        <v>0.34799999999999998</v>
      </c>
      <c r="DV63" s="55">
        <v>0.28699999999999998</v>
      </c>
      <c r="DW63" s="55">
        <v>0.21199999999999999</v>
      </c>
      <c r="DX63" s="55">
        <v>0.13600000000000001</v>
      </c>
      <c r="DY63" s="55">
        <v>4.7450000000000001</v>
      </c>
      <c r="DZ63" s="55">
        <v>2.952</v>
      </c>
      <c r="EA63" s="55">
        <v>2.8010000000000002</v>
      </c>
      <c r="EB63" s="55">
        <v>2.4049999999999998</v>
      </c>
      <c r="EC63" s="55">
        <v>1.625</v>
      </c>
      <c r="ED63" s="55">
        <v>1.444</v>
      </c>
      <c r="EE63" s="55">
        <v>0.58299999999999996</v>
      </c>
      <c r="EF63" s="55">
        <v>0.35599999999999998</v>
      </c>
      <c r="EG63" s="55">
        <v>0.17399999999999999</v>
      </c>
      <c r="EH63" s="55">
        <v>2.0259999999999998</v>
      </c>
      <c r="EI63" s="55">
        <v>1.1599999999999999</v>
      </c>
      <c r="EJ63" s="55">
        <v>0.83799999999999997</v>
      </c>
      <c r="EK63" s="55">
        <v>0.76</v>
      </c>
      <c r="EL63" s="55">
        <v>0.50900000000000001</v>
      </c>
      <c r="EM63" s="55">
        <v>0.47699999999999998</v>
      </c>
      <c r="EN63" s="55">
        <v>0.19400000000000001</v>
      </c>
      <c r="EO63" s="55">
        <v>0.156</v>
      </c>
      <c r="EP63" s="55">
        <v>6.6000000000000003E-2</v>
      </c>
      <c r="EQ63" s="55">
        <v>82.15</v>
      </c>
      <c r="ER63" s="55">
        <v>58.09</v>
      </c>
      <c r="ES63" s="55">
        <v>9</v>
      </c>
      <c r="ET63" s="55">
        <v>36.11</v>
      </c>
      <c r="EU63" s="55">
        <v>74.540000000000006</v>
      </c>
    </row>
    <row r="64" spans="1:151" x14ac:dyDescent="0.2">
      <c r="A64" s="3">
        <v>61</v>
      </c>
      <c r="B64" s="20">
        <v>285</v>
      </c>
      <c r="C64" s="21">
        <v>306.39999999999998</v>
      </c>
      <c r="D64" s="24">
        <v>225</v>
      </c>
      <c r="E64" s="24">
        <v>241.9</v>
      </c>
      <c r="F64" s="24"/>
      <c r="G64" s="24"/>
      <c r="H64" s="24"/>
      <c r="I64" s="24"/>
      <c r="J64" s="24"/>
      <c r="K64" s="24"/>
      <c r="L64" s="24">
        <v>222.3</v>
      </c>
      <c r="M64" s="21">
        <v>239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>
        <v>129.61000000000001</v>
      </c>
      <c r="AA64" s="34">
        <v>97.38</v>
      </c>
      <c r="AB64" s="35">
        <v>0.75</v>
      </c>
      <c r="AC64" s="52">
        <v>105.86</v>
      </c>
      <c r="AD64" s="52">
        <v>105.86</v>
      </c>
      <c r="AE64" s="24"/>
      <c r="AF64" s="53"/>
      <c r="AG64" s="52">
        <v>41.04</v>
      </c>
      <c r="AH64" s="54">
        <v>41.04</v>
      </c>
      <c r="AI64" s="52">
        <v>10</v>
      </c>
      <c r="AJ64" s="54">
        <v>10</v>
      </c>
      <c r="AK64" s="52">
        <v>1.0760000000000001</v>
      </c>
      <c r="AL64" s="54">
        <v>1.0760000000000001</v>
      </c>
      <c r="AM64" s="55">
        <v>0</v>
      </c>
      <c r="AN64" s="55">
        <v>843.54</v>
      </c>
      <c r="AO64" s="55">
        <v>0</v>
      </c>
      <c r="AP64" s="55">
        <v>647.49</v>
      </c>
      <c r="AQ64" s="55">
        <v>565.46</v>
      </c>
      <c r="AR64" s="55">
        <v>955.63</v>
      </c>
      <c r="AS64" s="55">
        <v>0</v>
      </c>
      <c r="AT64" s="55">
        <v>805.21</v>
      </c>
      <c r="AU64" s="55">
        <v>725.6</v>
      </c>
      <c r="AV64" s="55">
        <v>1017.92</v>
      </c>
      <c r="AW64" s="55">
        <v>0</v>
      </c>
      <c r="AX64" s="55">
        <v>888.74</v>
      </c>
      <c r="AY64" s="55">
        <v>788.55</v>
      </c>
      <c r="AZ64" s="55">
        <v>521.48</v>
      </c>
      <c r="BA64" s="55">
        <v>755.18</v>
      </c>
      <c r="BB64" s="55">
        <v>665.96</v>
      </c>
      <c r="BC64" s="55">
        <v>488.35</v>
      </c>
      <c r="BD64" s="55">
        <v>8.5299999999999994</v>
      </c>
      <c r="BE64" s="55">
        <v>816.9</v>
      </c>
      <c r="BF64" s="55">
        <v>801.44</v>
      </c>
      <c r="BG64" s="55">
        <v>684.8</v>
      </c>
      <c r="BH64" s="55">
        <v>672.93</v>
      </c>
      <c r="BI64" s="55">
        <v>403.9</v>
      </c>
      <c r="BJ64" s="55">
        <v>78.52</v>
      </c>
      <c r="BK64" s="55">
        <v>610.69000000000005</v>
      </c>
      <c r="BL64" s="55">
        <v>0</v>
      </c>
      <c r="BM64" s="55">
        <v>217.49</v>
      </c>
      <c r="BN64" s="55">
        <v>0</v>
      </c>
      <c r="BO64" s="55">
        <v>72.92</v>
      </c>
      <c r="BP64" s="55">
        <v>0</v>
      </c>
      <c r="BQ64" s="55">
        <v>7.7</v>
      </c>
      <c r="BR64" s="55">
        <v>8.16</v>
      </c>
      <c r="BS64" s="55">
        <v>1.792</v>
      </c>
      <c r="BT64" s="55">
        <v>1.3740000000000001</v>
      </c>
      <c r="BU64" s="55">
        <v>0.629</v>
      </c>
      <c r="BV64" s="55">
        <v>0.49199999999999999</v>
      </c>
      <c r="BW64" s="55">
        <v>1.119</v>
      </c>
      <c r="BX64" s="55">
        <v>14.7</v>
      </c>
      <c r="BY64" s="55">
        <v>36.700000000000003</v>
      </c>
      <c r="BZ64" s="55">
        <v>73.400000000000006</v>
      </c>
      <c r="CA64" s="55">
        <v>116.9</v>
      </c>
      <c r="CB64" s="55">
        <v>4.51</v>
      </c>
      <c r="CC64" s="55">
        <v>39.119999999999997</v>
      </c>
      <c r="CD64" s="55">
        <v>15.63</v>
      </c>
      <c r="CE64" s="55">
        <v>55.62</v>
      </c>
      <c r="CF64" s="55">
        <v>21.78</v>
      </c>
      <c r="CG64" s="55">
        <v>13.82</v>
      </c>
      <c r="CH64" s="55">
        <v>19.170000000000002</v>
      </c>
      <c r="CI64" s="55">
        <v>31.36</v>
      </c>
      <c r="CJ64" s="55">
        <v>61.57</v>
      </c>
      <c r="CK64" s="55">
        <v>10.51</v>
      </c>
      <c r="CL64" s="55">
        <v>3.508</v>
      </c>
      <c r="CM64" s="55">
        <v>2.1920000000000002</v>
      </c>
      <c r="CN64" s="55">
        <v>2.089</v>
      </c>
      <c r="CO64" s="55">
        <v>1.786</v>
      </c>
      <c r="CP64" s="55">
        <v>1.1859999999999999</v>
      </c>
      <c r="CQ64" s="55">
        <v>1.0840000000000001</v>
      </c>
      <c r="CR64" s="55">
        <v>839.87</v>
      </c>
      <c r="CS64" s="55">
        <v>750.29</v>
      </c>
      <c r="CT64" s="55">
        <v>557.27</v>
      </c>
      <c r="CU64" s="55">
        <v>866.7</v>
      </c>
      <c r="CV64" s="55">
        <v>827.18</v>
      </c>
      <c r="CW64" s="55">
        <v>801.66</v>
      </c>
      <c r="CX64" s="55">
        <v>793.11</v>
      </c>
      <c r="CY64" s="55">
        <v>753.59</v>
      </c>
      <c r="CZ64" s="55">
        <v>728.08</v>
      </c>
      <c r="DA64" s="55">
        <v>3.661</v>
      </c>
      <c r="DB64" s="55">
        <v>3.3620000000000001</v>
      </c>
      <c r="DC64" s="55">
        <v>2.109</v>
      </c>
      <c r="DD64" s="55">
        <v>0.88200000000000001</v>
      </c>
      <c r="DE64" s="55">
        <v>0.26500000000000001</v>
      </c>
      <c r="DF64" s="55">
        <v>0.29299999999999998</v>
      </c>
      <c r="DG64" s="55">
        <v>0.35599999999999998</v>
      </c>
      <c r="DH64" s="55">
        <v>0.24</v>
      </c>
      <c r="DI64" s="55">
        <v>3.2480000000000002</v>
      </c>
      <c r="DJ64" s="55">
        <v>1.1180000000000001</v>
      </c>
      <c r="DK64" s="55">
        <v>0.91800000000000004</v>
      </c>
      <c r="DL64" s="55">
        <v>0.65100000000000002</v>
      </c>
      <c r="DM64" s="55">
        <v>0.41</v>
      </c>
      <c r="DN64" s="55">
        <v>0.3</v>
      </c>
      <c r="DO64" s="55">
        <v>0.189</v>
      </c>
      <c r="DP64" s="55">
        <v>0.151</v>
      </c>
      <c r="DQ64" s="55">
        <v>0.97199999999999998</v>
      </c>
      <c r="DR64" s="55">
        <v>0.69</v>
      </c>
      <c r="DS64" s="55">
        <v>0.40799999999999997</v>
      </c>
      <c r="DT64" s="55">
        <v>0.38</v>
      </c>
      <c r="DU64" s="55">
        <v>0.35699999999999998</v>
      </c>
      <c r="DV64" s="55">
        <v>0.29399999999999998</v>
      </c>
      <c r="DW64" s="55">
        <v>0.216</v>
      </c>
      <c r="DX64" s="55">
        <v>0.13800000000000001</v>
      </c>
      <c r="DY64" s="55">
        <v>4.8600000000000003</v>
      </c>
      <c r="DZ64" s="55">
        <v>3.0230000000000001</v>
      </c>
      <c r="EA64" s="55">
        <v>2.891</v>
      </c>
      <c r="EB64" s="55">
        <v>2.4889999999999999</v>
      </c>
      <c r="EC64" s="55">
        <v>1.679</v>
      </c>
      <c r="ED64" s="55">
        <v>1.49</v>
      </c>
      <c r="EE64" s="55">
        <v>0.60199999999999998</v>
      </c>
      <c r="EF64" s="55">
        <v>0.36699999999999999</v>
      </c>
      <c r="EG64" s="55">
        <v>0.17899999999999999</v>
      </c>
      <c r="EH64" s="55">
        <v>2.0619999999999998</v>
      </c>
      <c r="EI64" s="55">
        <v>1.181</v>
      </c>
      <c r="EJ64" s="55">
        <v>0.86399999999999999</v>
      </c>
      <c r="EK64" s="55">
        <v>0.78500000000000003</v>
      </c>
      <c r="EL64" s="55">
        <v>0.52500000000000002</v>
      </c>
      <c r="EM64" s="55">
        <v>0.49199999999999999</v>
      </c>
      <c r="EN64" s="55">
        <v>0.2</v>
      </c>
      <c r="EO64" s="55">
        <v>0.161</v>
      </c>
      <c r="EP64" s="55">
        <v>6.8000000000000005E-2</v>
      </c>
      <c r="EQ64" s="55">
        <v>84.1</v>
      </c>
      <c r="ER64" s="55">
        <v>59.48</v>
      </c>
      <c r="ES64" s="55">
        <v>9</v>
      </c>
      <c r="ET64" s="55">
        <v>40.14</v>
      </c>
      <c r="EU64" s="55">
        <v>82.8</v>
      </c>
    </row>
    <row r="65" spans="1:151" x14ac:dyDescent="0.2">
      <c r="A65" s="3">
        <v>62</v>
      </c>
      <c r="B65" s="20">
        <v>285</v>
      </c>
      <c r="C65" s="21">
        <v>306.39999999999998</v>
      </c>
      <c r="D65" s="24">
        <v>225</v>
      </c>
      <c r="E65" s="24">
        <v>241.9</v>
      </c>
      <c r="F65" s="24"/>
      <c r="G65" s="24"/>
      <c r="H65" s="24"/>
      <c r="I65" s="24"/>
      <c r="J65" s="24"/>
      <c r="K65" s="24"/>
      <c r="L65" s="24">
        <v>222.3</v>
      </c>
      <c r="M65" s="21">
        <v>239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>
        <v>133.29</v>
      </c>
      <c r="AA65" s="34">
        <v>97.78</v>
      </c>
      <c r="AB65" s="35">
        <v>0.75</v>
      </c>
      <c r="AC65" s="52">
        <v>110.63</v>
      </c>
      <c r="AD65" s="52">
        <v>110.63</v>
      </c>
      <c r="AE65" s="24"/>
      <c r="AF65" s="53"/>
      <c r="AG65" s="52">
        <v>42.61</v>
      </c>
      <c r="AH65" s="54">
        <v>42.61</v>
      </c>
      <c r="AI65" s="52">
        <v>10</v>
      </c>
      <c r="AJ65" s="54">
        <v>10</v>
      </c>
      <c r="AK65" s="52">
        <v>1.141</v>
      </c>
      <c r="AL65" s="54">
        <v>1.141</v>
      </c>
      <c r="AM65" s="55">
        <v>0</v>
      </c>
      <c r="AN65" s="55">
        <v>864.7</v>
      </c>
      <c r="AO65" s="55">
        <v>0</v>
      </c>
      <c r="AP65" s="55">
        <v>661.76</v>
      </c>
      <c r="AQ65" s="55">
        <v>578.89</v>
      </c>
      <c r="AR65" s="55">
        <v>979.46</v>
      </c>
      <c r="AS65" s="55">
        <v>0</v>
      </c>
      <c r="AT65" s="55">
        <v>823.72</v>
      </c>
      <c r="AU65" s="55">
        <v>743.51</v>
      </c>
      <c r="AV65" s="55">
        <v>1043.18</v>
      </c>
      <c r="AW65" s="55">
        <v>0</v>
      </c>
      <c r="AX65" s="55">
        <v>909.38</v>
      </c>
      <c r="AY65" s="55">
        <v>808.02</v>
      </c>
      <c r="AZ65" s="55">
        <v>531.85</v>
      </c>
      <c r="BA65" s="55">
        <v>770.92</v>
      </c>
      <c r="BB65" s="55">
        <v>679.86</v>
      </c>
      <c r="BC65" s="55">
        <v>500.47</v>
      </c>
      <c r="BD65" s="55">
        <v>8.76</v>
      </c>
      <c r="BE65" s="55">
        <v>836.3</v>
      </c>
      <c r="BF65" s="55">
        <v>820.79</v>
      </c>
      <c r="BG65" s="55">
        <v>700.65</v>
      </c>
      <c r="BH65" s="55">
        <v>688.76</v>
      </c>
      <c r="BI65" s="55">
        <v>414.55</v>
      </c>
      <c r="BJ65" s="55">
        <v>78.849999999999994</v>
      </c>
      <c r="BK65" s="55">
        <v>617.53</v>
      </c>
      <c r="BL65" s="55">
        <v>0</v>
      </c>
      <c r="BM65" s="55">
        <v>222.73</v>
      </c>
      <c r="BN65" s="55">
        <v>0</v>
      </c>
      <c r="BO65" s="55">
        <v>74.84</v>
      </c>
      <c r="BP65" s="55">
        <v>0</v>
      </c>
      <c r="BQ65" s="55">
        <v>7.9</v>
      </c>
      <c r="BR65" s="55">
        <v>8.1999999999999993</v>
      </c>
      <c r="BS65" s="55">
        <v>1.883</v>
      </c>
      <c r="BT65" s="55">
        <v>1.4450000000000001</v>
      </c>
      <c r="BU65" s="55">
        <v>0.66200000000000003</v>
      </c>
      <c r="BV65" s="55">
        <v>0.50800000000000001</v>
      </c>
      <c r="BW65" s="55">
        <v>1.1819999999999999</v>
      </c>
      <c r="BX65" s="55">
        <v>14.7</v>
      </c>
      <c r="BY65" s="55">
        <v>36.700000000000003</v>
      </c>
      <c r="BZ65" s="55">
        <v>73.400000000000006</v>
      </c>
      <c r="CA65" s="55">
        <v>116.9</v>
      </c>
      <c r="CB65" s="55">
        <v>4.51</v>
      </c>
      <c r="CC65" s="55">
        <v>41.3</v>
      </c>
      <c r="CD65" s="55">
        <v>16.46</v>
      </c>
      <c r="CE65" s="55">
        <v>58.73</v>
      </c>
      <c r="CF65" s="55">
        <v>22.93</v>
      </c>
      <c r="CG65" s="55">
        <v>13.82</v>
      </c>
      <c r="CH65" s="55">
        <v>19.170000000000002</v>
      </c>
      <c r="CI65" s="55">
        <v>31.36</v>
      </c>
      <c r="CJ65" s="55">
        <v>61.57</v>
      </c>
      <c r="CK65" s="55">
        <v>10.51</v>
      </c>
      <c r="CL65" s="55">
        <v>3.6819999999999999</v>
      </c>
      <c r="CM65" s="55">
        <v>2.3010000000000002</v>
      </c>
      <c r="CN65" s="55">
        <v>2.2000000000000002</v>
      </c>
      <c r="CO65" s="55">
        <v>1.885</v>
      </c>
      <c r="CP65" s="55">
        <v>1.248</v>
      </c>
      <c r="CQ65" s="55">
        <v>1.135</v>
      </c>
      <c r="CR65" s="55">
        <v>855.84</v>
      </c>
      <c r="CS65" s="55">
        <v>764.7</v>
      </c>
      <c r="CT65" s="55">
        <v>568.79</v>
      </c>
      <c r="CU65" s="55">
        <v>882.69</v>
      </c>
      <c r="CV65" s="55">
        <v>843.46</v>
      </c>
      <c r="CW65" s="55">
        <v>818.13</v>
      </c>
      <c r="CX65" s="55">
        <v>809.12</v>
      </c>
      <c r="CY65" s="55">
        <v>769.89</v>
      </c>
      <c r="CZ65" s="55">
        <v>744.56</v>
      </c>
      <c r="DA65" s="55">
        <v>3.8559999999999999</v>
      </c>
      <c r="DB65" s="55">
        <v>3.5409999999999999</v>
      </c>
      <c r="DC65" s="55">
        <v>2.222</v>
      </c>
      <c r="DD65" s="55">
        <v>0.92800000000000005</v>
      </c>
      <c r="DE65" s="55">
        <v>0.27900000000000003</v>
      </c>
      <c r="DF65" s="55">
        <v>0.309</v>
      </c>
      <c r="DG65" s="55">
        <v>0.375</v>
      </c>
      <c r="DH65" s="55">
        <v>0.253</v>
      </c>
      <c r="DI65" s="55">
        <v>3.448</v>
      </c>
      <c r="DJ65" s="55">
        <v>1.163</v>
      </c>
      <c r="DK65" s="55">
        <v>0.95499999999999996</v>
      </c>
      <c r="DL65" s="55">
        <v>0.67800000000000005</v>
      </c>
      <c r="DM65" s="55">
        <v>0.42699999999999999</v>
      </c>
      <c r="DN65" s="55">
        <v>0.312</v>
      </c>
      <c r="DO65" s="55">
        <v>0.19600000000000001</v>
      </c>
      <c r="DP65" s="55">
        <v>0.157</v>
      </c>
      <c r="DQ65" s="55">
        <v>1.004</v>
      </c>
      <c r="DR65" s="55">
        <v>0.71199999999999997</v>
      </c>
      <c r="DS65" s="55">
        <v>0.42</v>
      </c>
      <c r="DT65" s="55">
        <v>0.39200000000000002</v>
      </c>
      <c r="DU65" s="55">
        <v>0.36799999999999999</v>
      </c>
      <c r="DV65" s="55">
        <v>0.30299999999999999</v>
      </c>
      <c r="DW65" s="55">
        <v>0.222</v>
      </c>
      <c r="DX65" s="55">
        <v>0.14199999999999999</v>
      </c>
      <c r="DY65" s="55">
        <v>4.9889999999999999</v>
      </c>
      <c r="DZ65" s="55">
        <v>3.1030000000000002</v>
      </c>
      <c r="EA65" s="55">
        <v>2.9929999999999999</v>
      </c>
      <c r="EB65" s="55">
        <v>2.5819999999999999</v>
      </c>
      <c r="EC65" s="55">
        <v>1.738</v>
      </c>
      <c r="ED65" s="55">
        <v>1.5409999999999999</v>
      </c>
      <c r="EE65" s="55">
        <v>0.624</v>
      </c>
      <c r="EF65" s="55">
        <v>0.379</v>
      </c>
      <c r="EG65" s="55">
        <v>0.185</v>
      </c>
      <c r="EH65" s="55">
        <v>2.1040000000000001</v>
      </c>
      <c r="EI65" s="55">
        <v>1.2050000000000001</v>
      </c>
      <c r="EJ65" s="55">
        <v>0.89300000000000002</v>
      </c>
      <c r="EK65" s="55">
        <v>0.81299999999999994</v>
      </c>
      <c r="EL65" s="55">
        <v>0.54200000000000004</v>
      </c>
      <c r="EM65" s="55">
        <v>0.50800000000000001</v>
      </c>
      <c r="EN65" s="55">
        <v>0.20699999999999999</v>
      </c>
      <c r="EO65" s="55">
        <v>0.16600000000000001</v>
      </c>
      <c r="EP65" s="55">
        <v>7.0000000000000007E-2</v>
      </c>
      <c r="EQ65" s="55">
        <v>86.07</v>
      </c>
      <c r="ER65" s="55">
        <v>60.88</v>
      </c>
      <c r="ES65" s="55">
        <v>9</v>
      </c>
      <c r="ET65" s="55">
        <v>40.14</v>
      </c>
      <c r="EU65" s="55">
        <v>82.8</v>
      </c>
    </row>
    <row r="66" spans="1:151" x14ac:dyDescent="0.2">
      <c r="A66" s="3">
        <v>63</v>
      </c>
      <c r="B66" s="20">
        <v>285</v>
      </c>
      <c r="C66" s="21">
        <v>306.39999999999998</v>
      </c>
      <c r="D66" s="24">
        <v>225</v>
      </c>
      <c r="E66" s="24">
        <v>241.9</v>
      </c>
      <c r="F66" s="24"/>
      <c r="G66" s="24"/>
      <c r="H66" s="24"/>
      <c r="I66" s="24"/>
      <c r="J66" s="24"/>
      <c r="K66" s="24"/>
      <c r="L66" s="24">
        <v>222.3</v>
      </c>
      <c r="M66" s="21">
        <v>239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>
        <v>137.06</v>
      </c>
      <c r="AA66" s="34">
        <v>98.12</v>
      </c>
      <c r="AB66" s="35">
        <v>0.75</v>
      </c>
      <c r="AC66" s="52">
        <v>115.74</v>
      </c>
      <c r="AD66" s="52">
        <v>115.74</v>
      </c>
      <c r="AE66" s="24"/>
      <c r="AF66" s="53"/>
      <c r="AG66" s="52">
        <v>44.29</v>
      </c>
      <c r="AH66" s="54">
        <v>44.29</v>
      </c>
      <c r="AI66" s="52">
        <v>10</v>
      </c>
      <c r="AJ66" s="54">
        <v>10</v>
      </c>
      <c r="AK66" s="52">
        <v>1.212</v>
      </c>
      <c r="AL66" s="54">
        <v>1.212</v>
      </c>
      <c r="AM66" s="55">
        <v>0</v>
      </c>
      <c r="AN66" s="55">
        <v>886.66</v>
      </c>
      <c r="AO66" s="55">
        <v>0</v>
      </c>
      <c r="AP66" s="55">
        <v>676.32</v>
      </c>
      <c r="AQ66" s="55">
        <v>592.58000000000004</v>
      </c>
      <c r="AR66" s="55">
        <v>1004.12</v>
      </c>
      <c r="AS66" s="55">
        <v>0</v>
      </c>
      <c r="AT66" s="55">
        <v>842.59</v>
      </c>
      <c r="AU66" s="55">
        <v>761.78</v>
      </c>
      <c r="AV66" s="55">
        <v>1069.29</v>
      </c>
      <c r="AW66" s="55">
        <v>0</v>
      </c>
      <c r="AX66" s="55">
        <v>930.47</v>
      </c>
      <c r="AY66" s="55">
        <v>827.92</v>
      </c>
      <c r="AZ66" s="55">
        <v>542.36</v>
      </c>
      <c r="BA66" s="55">
        <v>787.03</v>
      </c>
      <c r="BB66" s="55">
        <v>694.01</v>
      </c>
      <c r="BC66" s="55">
        <v>512.88</v>
      </c>
      <c r="BD66" s="55">
        <v>9.01</v>
      </c>
      <c r="BE66" s="55">
        <v>856.21</v>
      </c>
      <c r="BF66" s="55">
        <v>840.67</v>
      </c>
      <c r="BG66" s="55">
        <v>717.04</v>
      </c>
      <c r="BH66" s="55">
        <v>705.12</v>
      </c>
      <c r="BI66" s="55">
        <v>425.43</v>
      </c>
      <c r="BJ66" s="55">
        <v>79.14</v>
      </c>
      <c r="BK66" s="55">
        <v>624.39</v>
      </c>
      <c r="BL66" s="55">
        <v>0</v>
      </c>
      <c r="BM66" s="55">
        <v>228.16</v>
      </c>
      <c r="BN66" s="55">
        <v>0</v>
      </c>
      <c r="BO66" s="55">
        <v>76.81</v>
      </c>
      <c r="BP66" s="55">
        <v>0</v>
      </c>
      <c r="BQ66" s="55">
        <v>8.1</v>
      </c>
      <c r="BR66" s="55">
        <v>8.2200000000000006</v>
      </c>
      <c r="BS66" s="55">
        <v>1.9810000000000001</v>
      </c>
      <c r="BT66" s="55">
        <v>1.522</v>
      </c>
      <c r="BU66" s="55">
        <v>0.69699999999999995</v>
      </c>
      <c r="BV66" s="55">
        <v>0.52400000000000002</v>
      </c>
      <c r="BW66" s="55">
        <v>1.2490000000000001</v>
      </c>
      <c r="BX66" s="55">
        <v>14.7</v>
      </c>
      <c r="BY66" s="55">
        <v>36.700000000000003</v>
      </c>
      <c r="BZ66" s="55">
        <v>73.400000000000006</v>
      </c>
      <c r="CA66" s="55">
        <v>116.9</v>
      </c>
      <c r="CB66" s="55">
        <v>4.51</v>
      </c>
      <c r="CC66" s="55">
        <v>43.48</v>
      </c>
      <c r="CD66" s="55">
        <v>17.350000000000001</v>
      </c>
      <c r="CE66" s="55">
        <v>61.85</v>
      </c>
      <c r="CF66" s="55">
        <v>24.18</v>
      </c>
      <c r="CG66" s="55">
        <v>13.82</v>
      </c>
      <c r="CH66" s="55">
        <v>19.170000000000002</v>
      </c>
      <c r="CI66" s="55">
        <v>31.36</v>
      </c>
      <c r="CJ66" s="55">
        <v>61.57</v>
      </c>
      <c r="CK66" s="55">
        <v>10.51</v>
      </c>
      <c r="CL66" s="55">
        <v>3.9239999999999999</v>
      </c>
      <c r="CM66" s="55">
        <v>2.452</v>
      </c>
      <c r="CN66" s="55">
        <v>2.3490000000000002</v>
      </c>
      <c r="CO66" s="55">
        <v>2.0150000000000001</v>
      </c>
      <c r="CP66" s="55">
        <v>1.3320000000000001</v>
      </c>
      <c r="CQ66" s="55">
        <v>1.2070000000000001</v>
      </c>
      <c r="CR66" s="55">
        <v>872.18</v>
      </c>
      <c r="CS66" s="55">
        <v>779.37</v>
      </c>
      <c r="CT66" s="55">
        <v>580.59</v>
      </c>
      <c r="CU66" s="55">
        <v>899.14</v>
      </c>
      <c r="CV66" s="55">
        <v>860.24</v>
      </c>
      <c r="CW66" s="55">
        <v>835.08</v>
      </c>
      <c r="CX66" s="55">
        <v>825.67</v>
      </c>
      <c r="CY66" s="55">
        <v>786.77</v>
      </c>
      <c r="CZ66" s="55">
        <v>761.61</v>
      </c>
      <c r="DA66" s="55">
        <v>4.0650000000000004</v>
      </c>
      <c r="DB66" s="55">
        <v>3.7330000000000001</v>
      </c>
      <c r="DC66" s="55">
        <v>2.3420000000000001</v>
      </c>
      <c r="DD66" s="55">
        <v>0.97799999999999998</v>
      </c>
      <c r="DE66" s="55">
        <v>0.29399999999999998</v>
      </c>
      <c r="DF66" s="55">
        <v>0.32700000000000001</v>
      </c>
      <c r="DG66" s="55">
        <v>0.39600000000000002</v>
      </c>
      <c r="DH66" s="55">
        <v>0.26700000000000002</v>
      </c>
      <c r="DI66" s="55">
        <v>3.6659999999999999</v>
      </c>
      <c r="DJ66" s="55">
        <v>1.216</v>
      </c>
      <c r="DK66" s="55">
        <v>0.999</v>
      </c>
      <c r="DL66" s="55">
        <v>0.71</v>
      </c>
      <c r="DM66" s="55">
        <v>0.44700000000000001</v>
      </c>
      <c r="DN66" s="55">
        <v>0.32600000000000001</v>
      </c>
      <c r="DO66" s="55">
        <v>0.20499999999999999</v>
      </c>
      <c r="DP66" s="55">
        <v>0.16400000000000001</v>
      </c>
      <c r="DQ66" s="55">
        <v>1.044</v>
      </c>
      <c r="DR66" s="55">
        <v>0.74</v>
      </c>
      <c r="DS66" s="55">
        <v>0.437</v>
      </c>
      <c r="DT66" s="55">
        <v>0.40699999999999997</v>
      </c>
      <c r="DU66" s="55">
        <v>0.38200000000000001</v>
      </c>
      <c r="DV66" s="55">
        <v>0.314</v>
      </c>
      <c r="DW66" s="55">
        <v>0.23100000000000001</v>
      </c>
      <c r="DX66" s="55">
        <v>0.14699999999999999</v>
      </c>
      <c r="DY66" s="55">
        <v>5.1429999999999998</v>
      </c>
      <c r="DZ66" s="55">
        <v>3.198</v>
      </c>
      <c r="EA66" s="55">
        <v>3.1120000000000001</v>
      </c>
      <c r="EB66" s="55">
        <v>2.6880000000000002</v>
      </c>
      <c r="EC66" s="55">
        <v>1.8069999999999999</v>
      </c>
      <c r="ED66" s="55">
        <v>1.601</v>
      </c>
      <c r="EE66" s="55">
        <v>0.64900000000000002</v>
      </c>
      <c r="EF66" s="55">
        <v>0.39400000000000002</v>
      </c>
      <c r="EG66" s="55">
        <v>0.191</v>
      </c>
      <c r="EH66" s="55">
        <v>2.153</v>
      </c>
      <c r="EI66" s="55">
        <v>1.2330000000000001</v>
      </c>
      <c r="EJ66" s="55">
        <v>0.92600000000000005</v>
      </c>
      <c r="EK66" s="55">
        <v>0.84399999999999997</v>
      </c>
      <c r="EL66" s="55">
        <v>0.56200000000000006</v>
      </c>
      <c r="EM66" s="55">
        <v>0.52700000000000002</v>
      </c>
      <c r="EN66" s="55">
        <v>0.215</v>
      </c>
      <c r="EO66" s="55">
        <v>0.17199999999999999</v>
      </c>
      <c r="EP66" s="55">
        <v>7.2999999999999995E-2</v>
      </c>
      <c r="EQ66" s="55">
        <v>88.08</v>
      </c>
      <c r="ER66" s="55">
        <v>62.31</v>
      </c>
      <c r="ES66" s="55">
        <v>9</v>
      </c>
      <c r="ET66" s="55">
        <v>40.14</v>
      </c>
      <c r="EU66" s="55">
        <v>82.8</v>
      </c>
    </row>
    <row r="67" spans="1:151" x14ac:dyDescent="0.2">
      <c r="A67" s="3">
        <v>64</v>
      </c>
      <c r="B67" s="20">
        <v>285</v>
      </c>
      <c r="C67" s="21">
        <v>306.39999999999998</v>
      </c>
      <c r="D67" s="24">
        <v>225</v>
      </c>
      <c r="E67" s="24">
        <v>241.9</v>
      </c>
      <c r="F67" s="24"/>
      <c r="G67" s="24"/>
      <c r="H67" s="24"/>
      <c r="I67" s="24"/>
      <c r="J67" s="24"/>
      <c r="K67" s="24"/>
      <c r="L67" s="24">
        <v>222.3</v>
      </c>
      <c r="M67" s="21">
        <v>239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>
        <v>140.91</v>
      </c>
      <c r="AA67" s="34">
        <v>98.4</v>
      </c>
      <c r="AB67" s="35">
        <v>0.75</v>
      </c>
      <c r="AC67" s="52">
        <v>121.22</v>
      </c>
      <c r="AD67" s="52">
        <v>121.22</v>
      </c>
      <c r="AE67" s="24"/>
      <c r="AF67" s="53"/>
      <c r="AG67" s="52">
        <v>46.09</v>
      </c>
      <c r="AH67" s="54">
        <v>46.09</v>
      </c>
      <c r="AI67" s="52">
        <v>10</v>
      </c>
      <c r="AJ67" s="54">
        <v>10</v>
      </c>
      <c r="AK67" s="52">
        <v>1.2889999999999999</v>
      </c>
      <c r="AL67" s="54">
        <v>1.2889999999999999</v>
      </c>
      <c r="AM67" s="55">
        <v>0</v>
      </c>
      <c r="AN67" s="55">
        <v>909.52</v>
      </c>
      <c r="AO67" s="55">
        <v>0</v>
      </c>
      <c r="AP67" s="55">
        <v>691.18</v>
      </c>
      <c r="AQ67" s="55">
        <v>606.57000000000005</v>
      </c>
      <c r="AR67" s="55">
        <v>1029.72</v>
      </c>
      <c r="AS67" s="55">
        <v>0</v>
      </c>
      <c r="AT67" s="55">
        <v>861.89</v>
      </c>
      <c r="AU67" s="55">
        <v>780.47</v>
      </c>
      <c r="AV67" s="55">
        <v>1096.3800000000001</v>
      </c>
      <c r="AW67" s="55">
        <v>0</v>
      </c>
      <c r="AX67" s="55">
        <v>952.05</v>
      </c>
      <c r="AY67" s="55">
        <v>848.29</v>
      </c>
      <c r="AZ67" s="55">
        <v>553.01</v>
      </c>
      <c r="BA67" s="55">
        <v>803.56</v>
      </c>
      <c r="BB67" s="55">
        <v>708.44</v>
      </c>
      <c r="BC67" s="55">
        <v>525.58000000000004</v>
      </c>
      <c r="BD67" s="55">
        <v>9.26</v>
      </c>
      <c r="BE67" s="55">
        <v>876.69</v>
      </c>
      <c r="BF67" s="55">
        <v>861.13</v>
      </c>
      <c r="BG67" s="55">
        <v>733.98</v>
      </c>
      <c r="BH67" s="55">
        <v>722.07</v>
      </c>
      <c r="BI67" s="55">
        <v>436.55</v>
      </c>
      <c r="BJ67" s="55">
        <v>79.38</v>
      </c>
      <c r="BK67" s="55">
        <v>631.28</v>
      </c>
      <c r="BL67" s="55">
        <v>0</v>
      </c>
      <c r="BM67" s="55">
        <v>233.79</v>
      </c>
      <c r="BN67" s="55">
        <v>0</v>
      </c>
      <c r="BO67" s="55">
        <v>78.849999999999994</v>
      </c>
      <c r="BP67" s="55">
        <v>0</v>
      </c>
      <c r="BQ67" s="55">
        <v>8.31</v>
      </c>
      <c r="BR67" s="55">
        <v>8.25</v>
      </c>
      <c r="BS67" s="55">
        <v>2.0870000000000002</v>
      </c>
      <c r="BT67" s="55">
        <v>1.6040000000000001</v>
      </c>
      <c r="BU67" s="55">
        <v>0.73499999999999999</v>
      </c>
      <c r="BV67" s="55">
        <v>0.54100000000000004</v>
      </c>
      <c r="BW67" s="55">
        <v>1.323</v>
      </c>
      <c r="BX67" s="55">
        <v>14.7</v>
      </c>
      <c r="BY67" s="55">
        <v>36.700000000000003</v>
      </c>
      <c r="BZ67" s="55">
        <v>73.400000000000006</v>
      </c>
      <c r="CA67" s="55">
        <v>116.9</v>
      </c>
      <c r="CB67" s="55">
        <v>4.51</v>
      </c>
      <c r="CC67" s="55">
        <v>46.22</v>
      </c>
      <c r="CD67" s="55">
        <v>18.32</v>
      </c>
      <c r="CE67" s="55">
        <v>65.739999999999995</v>
      </c>
      <c r="CF67" s="55">
        <v>25.53</v>
      </c>
      <c r="CG67" s="55">
        <v>13.82</v>
      </c>
      <c r="CH67" s="55">
        <v>19.170000000000002</v>
      </c>
      <c r="CI67" s="55">
        <v>31.36</v>
      </c>
      <c r="CJ67" s="55">
        <v>61.57</v>
      </c>
      <c r="CK67" s="55">
        <v>10.51</v>
      </c>
      <c r="CL67" s="55">
        <v>4.226</v>
      </c>
      <c r="CM67" s="55">
        <v>2.6360000000000001</v>
      </c>
      <c r="CN67" s="55">
        <v>2.5270000000000001</v>
      </c>
      <c r="CO67" s="55">
        <v>2.1669999999999998</v>
      </c>
      <c r="CP67" s="55">
        <v>1.429</v>
      </c>
      <c r="CQ67" s="55">
        <v>1.2969999999999999</v>
      </c>
      <c r="CR67" s="55">
        <v>888.92</v>
      </c>
      <c r="CS67" s="55">
        <v>794.32</v>
      </c>
      <c r="CT67" s="55">
        <v>592.69000000000005</v>
      </c>
      <c r="CU67" s="55">
        <v>916.07</v>
      </c>
      <c r="CV67" s="55">
        <v>877.56</v>
      </c>
      <c r="CW67" s="55">
        <v>852.55</v>
      </c>
      <c r="CX67" s="55">
        <v>842.78</v>
      </c>
      <c r="CY67" s="55">
        <v>804.27</v>
      </c>
      <c r="CZ67" s="55">
        <v>779.26</v>
      </c>
      <c r="DA67" s="55">
        <v>4.29</v>
      </c>
      <c r="DB67" s="55">
        <v>3.94</v>
      </c>
      <c r="DC67" s="55">
        <v>2.4710000000000001</v>
      </c>
      <c r="DD67" s="55">
        <v>1.032</v>
      </c>
      <c r="DE67" s="55">
        <v>0.31</v>
      </c>
      <c r="DF67" s="55">
        <v>0.34499999999999997</v>
      </c>
      <c r="DG67" s="55">
        <v>0.41899999999999998</v>
      </c>
      <c r="DH67" s="55">
        <v>0.28299999999999997</v>
      </c>
      <c r="DI67" s="55">
        <v>3.9049999999999998</v>
      </c>
      <c r="DJ67" s="55">
        <v>1.2849999999999999</v>
      </c>
      <c r="DK67" s="55">
        <v>1.056</v>
      </c>
      <c r="DL67" s="55">
        <v>0.751</v>
      </c>
      <c r="DM67" s="55">
        <v>0.47199999999999998</v>
      </c>
      <c r="DN67" s="55">
        <v>0.34499999999999997</v>
      </c>
      <c r="DO67" s="55">
        <v>0.216</v>
      </c>
      <c r="DP67" s="55">
        <v>0.17299999999999999</v>
      </c>
      <c r="DQ67" s="55">
        <v>1.097</v>
      </c>
      <c r="DR67" s="55">
        <v>0.77900000000000003</v>
      </c>
      <c r="DS67" s="55">
        <v>0.45900000000000002</v>
      </c>
      <c r="DT67" s="55">
        <v>0.42799999999999999</v>
      </c>
      <c r="DU67" s="55">
        <v>0.40100000000000002</v>
      </c>
      <c r="DV67" s="55">
        <v>0.33</v>
      </c>
      <c r="DW67" s="55">
        <v>0.24299999999999999</v>
      </c>
      <c r="DX67" s="55">
        <v>0.155</v>
      </c>
      <c r="DY67" s="55">
        <v>5.3339999999999996</v>
      </c>
      <c r="DZ67" s="55">
        <v>3.3170000000000002</v>
      </c>
      <c r="EA67" s="55">
        <v>3.2589999999999999</v>
      </c>
      <c r="EB67" s="55">
        <v>2.8149999999999999</v>
      </c>
      <c r="EC67" s="55">
        <v>1.891</v>
      </c>
      <c r="ED67" s="55">
        <v>1.677</v>
      </c>
      <c r="EE67" s="55">
        <v>0.68</v>
      </c>
      <c r="EF67" s="55">
        <v>0.41299999999999998</v>
      </c>
      <c r="EG67" s="55">
        <v>0.20100000000000001</v>
      </c>
      <c r="EH67" s="55">
        <v>2.2130000000000001</v>
      </c>
      <c r="EI67" s="55">
        <v>1.2669999999999999</v>
      </c>
      <c r="EJ67" s="55">
        <v>0.96599999999999997</v>
      </c>
      <c r="EK67" s="55">
        <v>0.88</v>
      </c>
      <c r="EL67" s="55">
        <v>0.58599999999999997</v>
      </c>
      <c r="EM67" s="55">
        <v>0.54900000000000004</v>
      </c>
      <c r="EN67" s="55">
        <v>0.224</v>
      </c>
      <c r="EO67" s="55">
        <v>0.18</v>
      </c>
      <c r="EP67" s="55">
        <v>7.5999999999999998E-2</v>
      </c>
      <c r="EQ67" s="55">
        <v>90.11</v>
      </c>
      <c r="ER67" s="55">
        <v>63.76</v>
      </c>
      <c r="ES67" s="55">
        <v>9</v>
      </c>
      <c r="ET67" s="55">
        <v>40.14</v>
      </c>
      <c r="EU67" s="55">
        <v>82.8</v>
      </c>
    </row>
    <row r="68" spans="1:151" x14ac:dyDescent="0.2">
      <c r="A68" s="3">
        <v>65</v>
      </c>
      <c r="B68" s="20">
        <v>285</v>
      </c>
      <c r="C68" s="21">
        <v>306.39999999999998</v>
      </c>
      <c r="D68" s="24">
        <v>225</v>
      </c>
      <c r="E68" s="24">
        <v>241.9</v>
      </c>
      <c r="F68" s="24"/>
      <c r="G68" s="24"/>
      <c r="H68" s="24"/>
      <c r="I68" s="24"/>
      <c r="J68" s="24"/>
      <c r="K68" s="24"/>
      <c r="L68" s="24">
        <v>222.3</v>
      </c>
      <c r="M68" s="21">
        <v>239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>
        <v>143.11000000000001</v>
      </c>
      <c r="AA68" s="34">
        <v>95.02</v>
      </c>
      <c r="AB68" s="35">
        <v>0.75</v>
      </c>
      <c r="AC68" s="52">
        <v>127.1</v>
      </c>
      <c r="AD68" s="52">
        <v>127.1</v>
      </c>
      <c r="AE68" s="24"/>
      <c r="AF68" s="53"/>
      <c r="AG68" s="52">
        <v>48.03</v>
      </c>
      <c r="AH68" s="54">
        <v>48.03</v>
      </c>
      <c r="AI68" s="52">
        <v>10</v>
      </c>
      <c r="AJ68" s="54">
        <v>10</v>
      </c>
      <c r="AK68" s="52">
        <v>1.373</v>
      </c>
      <c r="AL68" s="54">
        <v>1.373</v>
      </c>
      <c r="AM68" s="55">
        <v>0</v>
      </c>
      <c r="AN68" s="55">
        <v>920.47</v>
      </c>
      <c r="AO68" s="55">
        <v>0</v>
      </c>
      <c r="AP68" s="55">
        <v>696.42</v>
      </c>
      <c r="AQ68" s="55">
        <v>612.57000000000005</v>
      </c>
      <c r="AR68" s="55">
        <v>1041.83</v>
      </c>
      <c r="AS68" s="55">
        <v>0</v>
      </c>
      <c r="AT68" s="55">
        <v>869.49</v>
      </c>
      <c r="AU68" s="55">
        <v>789.21</v>
      </c>
      <c r="AV68" s="55">
        <v>1109.0899999999999</v>
      </c>
      <c r="AW68" s="55">
        <v>0</v>
      </c>
      <c r="AX68" s="55">
        <v>960.82</v>
      </c>
      <c r="AY68" s="55">
        <v>857.8</v>
      </c>
      <c r="AZ68" s="55">
        <v>555.17999999999995</v>
      </c>
      <c r="BA68" s="55">
        <v>808.05</v>
      </c>
      <c r="BB68" s="55">
        <v>711.23</v>
      </c>
      <c r="BC68" s="55">
        <v>530.96</v>
      </c>
      <c r="BD68" s="55">
        <v>9.3699999999999992</v>
      </c>
      <c r="BE68" s="55">
        <v>884.4</v>
      </c>
      <c r="BF68" s="55">
        <v>869.24</v>
      </c>
      <c r="BG68" s="55">
        <v>740.37</v>
      </c>
      <c r="BH68" s="55">
        <v>728.88</v>
      </c>
      <c r="BI68" s="55">
        <v>441.77</v>
      </c>
      <c r="BJ68" s="55">
        <v>76.959999999999994</v>
      </c>
      <c r="BK68" s="55">
        <v>626.28</v>
      </c>
      <c r="BL68" s="55">
        <v>0</v>
      </c>
      <c r="BM68" s="55">
        <v>236.54</v>
      </c>
      <c r="BN68" s="55">
        <v>0</v>
      </c>
      <c r="BO68" s="55">
        <v>80</v>
      </c>
      <c r="BP68" s="55">
        <v>0</v>
      </c>
      <c r="BQ68" s="55">
        <v>8.43</v>
      </c>
      <c r="BR68" s="55">
        <v>7.84</v>
      </c>
      <c r="BS68" s="55">
        <v>2.1469999999999998</v>
      </c>
      <c r="BT68" s="55">
        <v>1.6519999999999999</v>
      </c>
      <c r="BU68" s="55">
        <v>0.75800000000000001</v>
      </c>
      <c r="BV68" s="55">
        <v>0.54500000000000004</v>
      </c>
      <c r="BW68" s="55">
        <v>1.403</v>
      </c>
      <c r="BX68" s="55">
        <v>21.7</v>
      </c>
      <c r="BY68" s="55">
        <v>35.299999999999997</v>
      </c>
      <c r="BZ68" s="55">
        <v>73.400000000000006</v>
      </c>
      <c r="CA68" s="55">
        <v>119.6</v>
      </c>
      <c r="CB68" s="55">
        <v>4.51</v>
      </c>
      <c r="CC68" s="55">
        <v>46.22</v>
      </c>
      <c r="CD68" s="55">
        <v>19.239999999999998</v>
      </c>
      <c r="CE68" s="55">
        <v>65.739999999999995</v>
      </c>
      <c r="CF68" s="55">
        <v>26.8</v>
      </c>
      <c r="CG68" s="55">
        <v>15.69</v>
      </c>
      <c r="CH68" s="55">
        <v>21.76</v>
      </c>
      <c r="CI68" s="55">
        <v>35.22</v>
      </c>
      <c r="CJ68" s="55">
        <v>61.57</v>
      </c>
      <c r="CK68" s="55">
        <v>7.04</v>
      </c>
      <c r="CL68" s="55">
        <v>4.125</v>
      </c>
      <c r="CM68" s="55">
        <v>2.5739999999999998</v>
      </c>
      <c r="CN68" s="55">
        <v>2.4660000000000002</v>
      </c>
      <c r="CO68" s="55">
        <v>2.1150000000000002</v>
      </c>
      <c r="CP68" s="55">
        <v>1.395</v>
      </c>
      <c r="CQ68" s="55">
        <v>1.266</v>
      </c>
      <c r="CR68" s="55">
        <v>890.93</v>
      </c>
      <c r="CS68" s="55">
        <v>796.14</v>
      </c>
      <c r="CT68" s="55">
        <v>595.20000000000005</v>
      </c>
      <c r="CU68" s="55">
        <v>917.39</v>
      </c>
      <c r="CV68" s="55">
        <v>880.36</v>
      </c>
      <c r="CW68" s="55">
        <v>856.24</v>
      </c>
      <c r="CX68" s="55">
        <v>846.03</v>
      </c>
      <c r="CY68" s="55">
        <v>809</v>
      </c>
      <c r="CZ68" s="55">
        <v>784.88</v>
      </c>
      <c r="DA68" s="55">
        <v>4.4260000000000002</v>
      </c>
      <c r="DB68" s="55">
        <v>4.0650000000000004</v>
      </c>
      <c r="DC68" s="55">
        <v>2.5499999999999998</v>
      </c>
      <c r="DD68" s="55">
        <v>1.0649999999999999</v>
      </c>
      <c r="DE68" s="55">
        <v>0.31900000000000001</v>
      </c>
      <c r="DF68" s="55">
        <v>0.35699999999999998</v>
      </c>
      <c r="DG68" s="55">
        <v>0.433</v>
      </c>
      <c r="DH68" s="55">
        <v>0.29199999999999998</v>
      </c>
      <c r="DI68" s="55">
        <v>4.0679999999999996</v>
      </c>
      <c r="DJ68" s="55">
        <v>1.298</v>
      </c>
      <c r="DK68" s="55">
        <v>1.0669999999999999</v>
      </c>
      <c r="DL68" s="55">
        <v>0.76</v>
      </c>
      <c r="DM68" s="55">
        <v>0.47799999999999998</v>
      </c>
      <c r="DN68" s="55">
        <v>0.34899999999999998</v>
      </c>
      <c r="DO68" s="55">
        <v>0.219</v>
      </c>
      <c r="DP68" s="55">
        <v>0.17599999999999999</v>
      </c>
      <c r="DQ68" s="55">
        <v>1.1319999999999999</v>
      </c>
      <c r="DR68" s="55">
        <v>0.80300000000000005</v>
      </c>
      <c r="DS68" s="55">
        <v>0.47399999999999998</v>
      </c>
      <c r="DT68" s="55">
        <v>0.443</v>
      </c>
      <c r="DU68" s="55">
        <v>0.41499999999999998</v>
      </c>
      <c r="DV68" s="55">
        <v>0.34200000000000003</v>
      </c>
      <c r="DW68" s="55">
        <v>0.251</v>
      </c>
      <c r="DX68" s="55">
        <v>0.16</v>
      </c>
      <c r="DY68" s="55">
        <v>5.3280000000000003</v>
      </c>
      <c r="DZ68" s="55">
        <v>3.3130000000000002</v>
      </c>
      <c r="EA68" s="55">
        <v>3.36</v>
      </c>
      <c r="EB68" s="55">
        <v>2.9020000000000001</v>
      </c>
      <c r="EC68" s="55">
        <v>1.9490000000000001</v>
      </c>
      <c r="ED68" s="55">
        <v>1.728</v>
      </c>
      <c r="EE68" s="55">
        <v>0.70099999999999996</v>
      </c>
      <c r="EF68" s="55">
        <v>0.42599999999999999</v>
      </c>
      <c r="EG68" s="55">
        <v>0.20699999999999999</v>
      </c>
      <c r="EH68" s="55">
        <v>2.1619999999999999</v>
      </c>
      <c r="EI68" s="55">
        <v>1.2370000000000001</v>
      </c>
      <c r="EJ68" s="55">
        <v>0.98499999999999999</v>
      </c>
      <c r="EK68" s="55">
        <v>0.89700000000000002</v>
      </c>
      <c r="EL68" s="55">
        <v>0.59699999999999998</v>
      </c>
      <c r="EM68" s="55">
        <v>0.56000000000000005</v>
      </c>
      <c r="EN68" s="55">
        <v>0.22900000000000001</v>
      </c>
      <c r="EO68" s="55">
        <v>0.184</v>
      </c>
      <c r="EP68" s="55">
        <v>7.6999999999999999E-2</v>
      </c>
      <c r="EQ68" s="55">
        <v>91</v>
      </c>
      <c r="ER68" s="55">
        <v>64.400000000000006</v>
      </c>
      <c r="ES68" s="55">
        <v>9</v>
      </c>
      <c r="ET68" s="55">
        <v>41.94</v>
      </c>
      <c r="EU68" s="55">
        <v>86.38</v>
      </c>
    </row>
    <row r="69" spans="1:151" x14ac:dyDescent="0.2">
      <c r="A69" s="3">
        <v>66</v>
      </c>
      <c r="B69" s="20">
        <v>285</v>
      </c>
      <c r="C69" s="21">
        <v>306.39999999999998</v>
      </c>
      <c r="D69" s="24">
        <v>225</v>
      </c>
      <c r="E69" s="24">
        <v>241.9</v>
      </c>
      <c r="F69" s="24"/>
      <c r="G69" s="24"/>
      <c r="H69" s="24"/>
      <c r="I69" s="24"/>
      <c r="J69" s="24"/>
      <c r="K69" s="24"/>
      <c r="L69" s="24">
        <v>222.3</v>
      </c>
      <c r="M69" s="21">
        <v>239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>
        <v>147.01</v>
      </c>
      <c r="AA69" s="34">
        <v>95.24</v>
      </c>
      <c r="AB69" s="35">
        <v>3</v>
      </c>
      <c r="AC69" s="52">
        <v>133.41</v>
      </c>
      <c r="AD69" s="52">
        <v>133.41</v>
      </c>
      <c r="AE69" s="24"/>
      <c r="AF69" s="53"/>
      <c r="AG69" s="52">
        <v>50.11</v>
      </c>
      <c r="AH69" s="54">
        <v>50.11</v>
      </c>
      <c r="AI69" s="52">
        <v>10</v>
      </c>
      <c r="AJ69" s="54">
        <v>10</v>
      </c>
      <c r="AK69" s="52">
        <v>1.3939999999999999</v>
      </c>
      <c r="AL69" s="54">
        <v>1.3939999999999999</v>
      </c>
      <c r="AM69" s="55">
        <v>0</v>
      </c>
      <c r="AN69" s="55">
        <v>944.39</v>
      </c>
      <c r="AO69" s="55">
        <v>0</v>
      </c>
      <c r="AP69" s="55">
        <v>711.53</v>
      </c>
      <c r="AQ69" s="55">
        <v>626.67999999999995</v>
      </c>
      <c r="AR69" s="55">
        <v>1068.49</v>
      </c>
      <c r="AS69" s="55">
        <v>0</v>
      </c>
      <c r="AT69" s="55">
        <v>889.11</v>
      </c>
      <c r="AU69" s="55">
        <v>808.13</v>
      </c>
      <c r="AV69" s="55">
        <v>1137.26</v>
      </c>
      <c r="AW69" s="55">
        <v>0</v>
      </c>
      <c r="AX69" s="55">
        <v>982.84</v>
      </c>
      <c r="AY69" s="55">
        <v>878.46</v>
      </c>
      <c r="AZ69" s="55">
        <v>565.85</v>
      </c>
      <c r="BA69" s="55">
        <v>824.94</v>
      </c>
      <c r="BB69" s="55">
        <v>725.82</v>
      </c>
      <c r="BC69" s="55">
        <v>543.97</v>
      </c>
      <c r="BD69" s="55">
        <v>9.6300000000000008</v>
      </c>
      <c r="BE69" s="55">
        <v>905.73</v>
      </c>
      <c r="BF69" s="55">
        <v>890.58</v>
      </c>
      <c r="BG69" s="55">
        <v>757.58</v>
      </c>
      <c r="BH69" s="55">
        <v>746.16</v>
      </c>
      <c r="BI69" s="55">
        <v>452.99</v>
      </c>
      <c r="BJ69" s="55">
        <v>77.150000000000006</v>
      </c>
      <c r="BK69" s="55">
        <v>633.1</v>
      </c>
      <c r="BL69" s="55">
        <v>0</v>
      </c>
      <c r="BM69" s="55">
        <v>242.36</v>
      </c>
      <c r="BN69" s="55">
        <v>0</v>
      </c>
      <c r="BO69" s="55">
        <v>82.08</v>
      </c>
      <c r="BP69" s="55">
        <v>0</v>
      </c>
      <c r="BQ69" s="55">
        <v>8.65</v>
      </c>
      <c r="BR69" s="55">
        <v>7.86</v>
      </c>
      <c r="BS69" s="55">
        <v>2.262</v>
      </c>
      <c r="BT69" s="55">
        <v>1.744</v>
      </c>
      <c r="BU69" s="55">
        <v>0.8</v>
      </c>
      <c r="BV69" s="55">
        <v>0.56100000000000005</v>
      </c>
      <c r="BW69" s="55">
        <v>1.4239999999999999</v>
      </c>
      <c r="BX69" s="55">
        <v>21.7</v>
      </c>
      <c r="BY69" s="55">
        <v>35.299999999999997</v>
      </c>
      <c r="BZ69" s="55">
        <v>73.400000000000006</v>
      </c>
      <c r="CA69" s="55">
        <v>119.6</v>
      </c>
      <c r="CB69" s="55">
        <v>4.51</v>
      </c>
      <c r="CC69" s="55">
        <v>46.22</v>
      </c>
      <c r="CD69" s="55">
        <v>20.38</v>
      </c>
      <c r="CE69" s="55">
        <v>65.739999999999995</v>
      </c>
      <c r="CF69" s="55">
        <v>28.39</v>
      </c>
      <c r="CG69" s="55">
        <v>15.69</v>
      </c>
      <c r="CH69" s="55">
        <v>21.76</v>
      </c>
      <c r="CI69" s="55">
        <v>35.22</v>
      </c>
      <c r="CJ69" s="55">
        <v>61.57</v>
      </c>
      <c r="CK69" s="55">
        <v>7.04</v>
      </c>
      <c r="CL69" s="55">
        <v>4.242</v>
      </c>
      <c r="CM69" s="55">
        <v>2.6459999999999999</v>
      </c>
      <c r="CN69" s="55">
        <v>2.536</v>
      </c>
      <c r="CO69" s="55">
        <v>2.1739999999999999</v>
      </c>
      <c r="CP69" s="55">
        <v>1.4339999999999999</v>
      </c>
      <c r="CQ69" s="55">
        <v>1.3009999999999999</v>
      </c>
      <c r="CR69" s="55">
        <v>907.82</v>
      </c>
      <c r="CS69" s="55">
        <v>811.19</v>
      </c>
      <c r="CT69" s="55">
        <v>607.36</v>
      </c>
      <c r="CU69" s="55">
        <v>934.39</v>
      </c>
      <c r="CV69" s="55">
        <v>897.79</v>
      </c>
      <c r="CW69" s="55">
        <v>873.77</v>
      </c>
      <c r="CX69" s="55">
        <v>863.34</v>
      </c>
      <c r="CY69" s="55">
        <v>826.74</v>
      </c>
      <c r="CZ69" s="55">
        <v>802.72</v>
      </c>
      <c r="DA69" s="55">
        <v>4.681</v>
      </c>
      <c r="DB69" s="55">
        <v>4.2990000000000004</v>
      </c>
      <c r="DC69" s="55">
        <v>2.6970000000000001</v>
      </c>
      <c r="DD69" s="55">
        <v>1.1259999999999999</v>
      </c>
      <c r="DE69" s="55">
        <v>0.33800000000000002</v>
      </c>
      <c r="DF69" s="55">
        <v>0.378</v>
      </c>
      <c r="DG69" s="55">
        <v>0.45900000000000002</v>
      </c>
      <c r="DH69" s="55">
        <v>0.309</v>
      </c>
      <c r="DI69" s="55">
        <v>4.3479999999999999</v>
      </c>
      <c r="DJ69" s="55">
        <v>1.335</v>
      </c>
      <c r="DK69" s="55">
        <v>1.097</v>
      </c>
      <c r="DL69" s="55">
        <v>0.78200000000000003</v>
      </c>
      <c r="DM69" s="55">
        <v>0.49199999999999999</v>
      </c>
      <c r="DN69" s="55">
        <v>0.35899999999999999</v>
      </c>
      <c r="DO69" s="55">
        <v>0.22600000000000001</v>
      </c>
      <c r="DP69" s="55">
        <v>0.18</v>
      </c>
      <c r="DQ69" s="55">
        <v>1.163</v>
      </c>
      <c r="DR69" s="55">
        <v>0.82599999999999996</v>
      </c>
      <c r="DS69" s="55">
        <v>0.48799999999999999</v>
      </c>
      <c r="DT69" s="55">
        <v>0.45500000000000002</v>
      </c>
      <c r="DU69" s="55">
        <v>0.42699999999999999</v>
      </c>
      <c r="DV69" s="55">
        <v>0.35099999999999998</v>
      </c>
      <c r="DW69" s="55">
        <v>0.25800000000000001</v>
      </c>
      <c r="DX69" s="55">
        <v>0.16400000000000001</v>
      </c>
      <c r="DY69" s="55">
        <v>5.63</v>
      </c>
      <c r="DZ69" s="55">
        <v>3.5</v>
      </c>
      <c r="EA69" s="55">
        <v>3.4809999999999999</v>
      </c>
      <c r="EB69" s="55">
        <v>3.004</v>
      </c>
      <c r="EC69" s="55">
        <v>2.012</v>
      </c>
      <c r="ED69" s="55">
        <v>1.788</v>
      </c>
      <c r="EE69" s="55">
        <v>0.72699999999999998</v>
      </c>
      <c r="EF69" s="55">
        <v>0.442</v>
      </c>
      <c r="EG69" s="55">
        <v>0.215</v>
      </c>
      <c r="EH69" s="55">
        <v>2.2309999999999999</v>
      </c>
      <c r="EI69" s="55">
        <v>1.276</v>
      </c>
      <c r="EJ69" s="55">
        <v>1.0209999999999999</v>
      </c>
      <c r="EK69" s="55">
        <v>0.92600000000000005</v>
      </c>
      <c r="EL69" s="55">
        <v>0.61299999999999999</v>
      </c>
      <c r="EM69" s="55">
        <v>0.57699999999999996</v>
      </c>
      <c r="EN69" s="55">
        <v>0.23799999999999999</v>
      </c>
      <c r="EO69" s="55">
        <v>0.192</v>
      </c>
      <c r="EP69" s="55">
        <v>8.1000000000000003E-2</v>
      </c>
      <c r="EQ69" s="55">
        <v>92.66</v>
      </c>
      <c r="ER69" s="55">
        <v>65.59</v>
      </c>
      <c r="ES69" s="55">
        <v>9</v>
      </c>
      <c r="ET69" s="55">
        <v>41.94</v>
      </c>
      <c r="EU69" s="55">
        <v>86.38</v>
      </c>
    </row>
    <row r="70" spans="1:151" x14ac:dyDescent="0.2">
      <c r="A70" s="3">
        <v>67</v>
      </c>
      <c r="B70" s="20">
        <v>285</v>
      </c>
      <c r="C70" s="21">
        <v>306.39999999999998</v>
      </c>
      <c r="D70" s="24">
        <v>225</v>
      </c>
      <c r="E70" s="24">
        <v>241.9</v>
      </c>
      <c r="F70" s="24"/>
      <c r="G70" s="24"/>
      <c r="H70" s="24"/>
      <c r="I70" s="24"/>
      <c r="J70" s="24"/>
      <c r="K70" s="24"/>
      <c r="L70" s="24">
        <v>222.3</v>
      </c>
      <c r="M70" s="21">
        <v>239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>
        <v>150.94999999999999</v>
      </c>
      <c r="AA70" s="34">
        <v>95.42</v>
      </c>
      <c r="AB70" s="35">
        <v>3</v>
      </c>
      <c r="AC70" s="52">
        <v>140.19999999999999</v>
      </c>
      <c r="AD70" s="52">
        <v>140.19999999999999</v>
      </c>
      <c r="AE70" s="24"/>
      <c r="AF70" s="53"/>
      <c r="AG70" s="52">
        <v>52.37</v>
      </c>
      <c r="AH70" s="54">
        <v>52.37</v>
      </c>
      <c r="AI70" s="52">
        <v>10</v>
      </c>
      <c r="AJ70" s="54">
        <v>10</v>
      </c>
      <c r="AK70" s="52">
        <v>1.417</v>
      </c>
      <c r="AL70" s="54">
        <v>1.417</v>
      </c>
      <c r="AM70" s="55">
        <v>0</v>
      </c>
      <c r="AN70" s="55">
        <v>968.93</v>
      </c>
      <c r="AO70" s="55">
        <v>0</v>
      </c>
      <c r="AP70" s="55">
        <v>726.81</v>
      </c>
      <c r="AQ70" s="55">
        <v>640.88</v>
      </c>
      <c r="AR70" s="55">
        <v>1095.76</v>
      </c>
      <c r="AS70" s="55">
        <v>0</v>
      </c>
      <c r="AT70" s="55">
        <v>908.94</v>
      </c>
      <c r="AU70" s="55">
        <v>827.19</v>
      </c>
      <c r="AV70" s="55">
        <v>1166.06</v>
      </c>
      <c r="AW70" s="55">
        <v>0</v>
      </c>
      <c r="AX70" s="55">
        <v>1005.15</v>
      </c>
      <c r="AY70" s="55">
        <v>899.3</v>
      </c>
      <c r="AZ70" s="55">
        <v>576.53</v>
      </c>
      <c r="BA70" s="55">
        <v>842.01</v>
      </c>
      <c r="BB70" s="55">
        <v>740.5</v>
      </c>
      <c r="BC70" s="55">
        <v>557.16</v>
      </c>
      <c r="BD70" s="55">
        <v>9.89</v>
      </c>
      <c r="BE70" s="55">
        <v>927.59</v>
      </c>
      <c r="BF70" s="55">
        <v>912.46</v>
      </c>
      <c r="BG70" s="55">
        <v>774.96</v>
      </c>
      <c r="BH70" s="55">
        <v>763.65</v>
      </c>
      <c r="BI70" s="55">
        <v>464.3</v>
      </c>
      <c r="BJ70" s="55">
        <v>77.3</v>
      </c>
      <c r="BK70" s="55">
        <v>639.88</v>
      </c>
      <c r="BL70" s="55">
        <v>0</v>
      </c>
      <c r="BM70" s="55">
        <v>248.3</v>
      </c>
      <c r="BN70" s="55">
        <v>0</v>
      </c>
      <c r="BO70" s="55">
        <v>84.19</v>
      </c>
      <c r="BP70" s="55">
        <v>0</v>
      </c>
      <c r="BQ70" s="55">
        <v>8.8699999999999992</v>
      </c>
      <c r="BR70" s="55">
        <v>7.87</v>
      </c>
      <c r="BS70" s="55">
        <v>2.3860000000000001</v>
      </c>
      <c r="BT70" s="55">
        <v>1.843</v>
      </c>
      <c r="BU70" s="55">
        <v>0.84699999999999998</v>
      </c>
      <c r="BV70" s="55">
        <v>0.57799999999999996</v>
      </c>
      <c r="BW70" s="55">
        <v>1.446</v>
      </c>
      <c r="BX70" s="55">
        <v>21.7</v>
      </c>
      <c r="BY70" s="55">
        <v>35.299999999999997</v>
      </c>
      <c r="BZ70" s="55">
        <v>73.400000000000006</v>
      </c>
      <c r="CA70" s="55">
        <v>119.6</v>
      </c>
      <c r="CB70" s="55">
        <v>4.51</v>
      </c>
      <c r="CC70" s="55">
        <v>46.22</v>
      </c>
      <c r="CD70" s="55">
        <v>21.62</v>
      </c>
      <c r="CE70" s="55">
        <v>65.739999999999995</v>
      </c>
      <c r="CF70" s="55">
        <v>30.12</v>
      </c>
      <c r="CG70" s="55">
        <v>15.69</v>
      </c>
      <c r="CH70" s="55">
        <v>21.76</v>
      </c>
      <c r="CI70" s="55">
        <v>35.22</v>
      </c>
      <c r="CJ70" s="55">
        <v>61.57</v>
      </c>
      <c r="CK70" s="55">
        <v>7.04</v>
      </c>
      <c r="CL70" s="55">
        <v>4.242</v>
      </c>
      <c r="CM70" s="55">
        <v>2.6459999999999999</v>
      </c>
      <c r="CN70" s="55">
        <v>2.536</v>
      </c>
      <c r="CO70" s="55">
        <v>2.1739999999999999</v>
      </c>
      <c r="CP70" s="55">
        <v>1.4339999999999999</v>
      </c>
      <c r="CQ70" s="55">
        <v>1.3009999999999999</v>
      </c>
      <c r="CR70" s="55">
        <v>924.82</v>
      </c>
      <c r="CS70" s="55">
        <v>826.31</v>
      </c>
      <c r="CT70" s="55">
        <v>619.57000000000005</v>
      </c>
      <c r="CU70" s="55">
        <v>951.45</v>
      </c>
      <c r="CV70" s="55">
        <v>915.29</v>
      </c>
      <c r="CW70" s="55">
        <v>891.33</v>
      </c>
      <c r="CX70" s="55">
        <v>880.8</v>
      </c>
      <c r="CY70" s="55">
        <v>844.64</v>
      </c>
      <c r="CZ70" s="55">
        <v>820.69</v>
      </c>
      <c r="DA70" s="55">
        <v>4.9560000000000004</v>
      </c>
      <c r="DB70" s="55">
        <v>4.5519999999999996</v>
      </c>
      <c r="DC70" s="55">
        <v>2.8559999999999999</v>
      </c>
      <c r="DD70" s="55">
        <v>1.1919999999999999</v>
      </c>
      <c r="DE70" s="55">
        <v>0.35699999999999998</v>
      </c>
      <c r="DF70" s="55">
        <v>0.40200000000000002</v>
      </c>
      <c r="DG70" s="55">
        <v>0.48799999999999999</v>
      </c>
      <c r="DH70" s="55">
        <v>0.32800000000000001</v>
      </c>
      <c r="DI70" s="55">
        <v>4.657</v>
      </c>
      <c r="DJ70" s="55">
        <v>1.335</v>
      </c>
      <c r="DK70" s="55">
        <v>1.097</v>
      </c>
      <c r="DL70" s="55">
        <v>0.78200000000000003</v>
      </c>
      <c r="DM70" s="55">
        <v>0.49199999999999999</v>
      </c>
      <c r="DN70" s="55">
        <v>0.35899999999999999</v>
      </c>
      <c r="DO70" s="55">
        <v>0.22600000000000001</v>
      </c>
      <c r="DP70" s="55">
        <v>0.18</v>
      </c>
      <c r="DQ70" s="55">
        <v>1.163</v>
      </c>
      <c r="DR70" s="55">
        <v>0.82599999999999996</v>
      </c>
      <c r="DS70" s="55">
        <v>0.48799999999999999</v>
      </c>
      <c r="DT70" s="55">
        <v>0.45500000000000002</v>
      </c>
      <c r="DU70" s="55">
        <v>0.42699999999999999</v>
      </c>
      <c r="DV70" s="55">
        <v>0.35099999999999998</v>
      </c>
      <c r="DW70" s="55">
        <v>0.25800000000000001</v>
      </c>
      <c r="DX70" s="55">
        <v>0.16400000000000001</v>
      </c>
      <c r="DY70" s="55">
        <v>5.9459999999999997</v>
      </c>
      <c r="DZ70" s="55">
        <v>3.694</v>
      </c>
      <c r="EA70" s="55">
        <v>3.4809999999999999</v>
      </c>
      <c r="EB70" s="55">
        <v>3.004</v>
      </c>
      <c r="EC70" s="55">
        <v>2.012</v>
      </c>
      <c r="ED70" s="55">
        <v>1.788</v>
      </c>
      <c r="EE70" s="55">
        <v>0.72699999999999998</v>
      </c>
      <c r="EF70" s="55">
        <v>0.442</v>
      </c>
      <c r="EG70" s="55">
        <v>0.215</v>
      </c>
      <c r="EH70" s="55">
        <v>2.31</v>
      </c>
      <c r="EI70" s="55">
        <v>1.321</v>
      </c>
      <c r="EJ70" s="55">
        <v>1.0209999999999999</v>
      </c>
      <c r="EK70" s="55">
        <v>0.92600000000000005</v>
      </c>
      <c r="EL70" s="55">
        <v>0.61299999999999999</v>
      </c>
      <c r="EM70" s="55">
        <v>0.57699999999999996</v>
      </c>
      <c r="EN70" s="55">
        <v>0.23799999999999999</v>
      </c>
      <c r="EO70" s="55">
        <v>0.192</v>
      </c>
      <c r="EP70" s="55">
        <v>8.1000000000000003E-2</v>
      </c>
      <c r="EQ70" s="55">
        <v>94.47</v>
      </c>
      <c r="ER70" s="55">
        <v>66.89</v>
      </c>
      <c r="ES70" s="55">
        <v>9</v>
      </c>
      <c r="ET70" s="55">
        <v>41.94</v>
      </c>
      <c r="EU70" s="55">
        <v>86.38</v>
      </c>
    </row>
    <row r="71" spans="1:151" x14ac:dyDescent="0.2">
      <c r="A71" s="3">
        <v>68</v>
      </c>
      <c r="B71" s="20">
        <v>285</v>
      </c>
      <c r="C71" s="21">
        <v>306.39999999999998</v>
      </c>
      <c r="D71" s="24">
        <v>225</v>
      </c>
      <c r="E71" s="24">
        <v>241.9</v>
      </c>
      <c r="F71" s="24"/>
      <c r="G71" s="24"/>
      <c r="H71" s="24"/>
      <c r="I71" s="24"/>
      <c r="J71" s="24"/>
      <c r="K71" s="24"/>
      <c r="L71" s="24">
        <v>222.3</v>
      </c>
      <c r="M71" s="21">
        <v>239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>
        <v>154.91999999999999</v>
      </c>
      <c r="AA71" s="34">
        <v>95.55</v>
      </c>
      <c r="AB71" s="35">
        <v>3</v>
      </c>
      <c r="AC71" s="52">
        <v>147.52000000000001</v>
      </c>
      <c r="AD71" s="52">
        <v>147.52000000000001</v>
      </c>
      <c r="AE71" s="24"/>
      <c r="AF71" s="53"/>
      <c r="AG71" s="52">
        <v>54.8</v>
      </c>
      <c r="AH71" s="54">
        <v>54.8</v>
      </c>
      <c r="AI71" s="52">
        <v>10</v>
      </c>
      <c r="AJ71" s="54">
        <v>10</v>
      </c>
      <c r="AK71" s="52">
        <v>1.4419999999999999</v>
      </c>
      <c r="AL71" s="54">
        <v>1.4419999999999999</v>
      </c>
      <c r="AM71" s="55">
        <v>0</v>
      </c>
      <c r="AN71" s="55">
        <v>994.15</v>
      </c>
      <c r="AO71" s="55">
        <v>0</v>
      </c>
      <c r="AP71" s="55">
        <v>742.28</v>
      </c>
      <c r="AQ71" s="55">
        <v>655.17999999999995</v>
      </c>
      <c r="AR71" s="55">
        <v>1123.72</v>
      </c>
      <c r="AS71" s="55">
        <v>0</v>
      </c>
      <c r="AT71" s="55">
        <v>929.01</v>
      </c>
      <c r="AU71" s="55">
        <v>846.45</v>
      </c>
      <c r="AV71" s="55">
        <v>1195.56</v>
      </c>
      <c r="AW71" s="55">
        <v>0</v>
      </c>
      <c r="AX71" s="55">
        <v>1027.77</v>
      </c>
      <c r="AY71" s="55">
        <v>920.37</v>
      </c>
      <c r="AZ71" s="55">
        <v>587.23</v>
      </c>
      <c r="BA71" s="55">
        <v>859.26</v>
      </c>
      <c r="BB71" s="55">
        <v>755.31</v>
      </c>
      <c r="BC71" s="55">
        <v>570.54999999999995</v>
      </c>
      <c r="BD71" s="55">
        <v>10.16</v>
      </c>
      <c r="BE71" s="55">
        <v>950.05</v>
      </c>
      <c r="BF71" s="55">
        <v>934.97</v>
      </c>
      <c r="BG71" s="55">
        <v>792.55</v>
      </c>
      <c r="BH71" s="55">
        <v>781.39</v>
      </c>
      <c r="BI71" s="55">
        <v>475.7</v>
      </c>
      <c r="BJ71" s="55">
        <v>77.42</v>
      </c>
      <c r="BK71" s="55">
        <v>646.63</v>
      </c>
      <c r="BL71" s="55">
        <v>0</v>
      </c>
      <c r="BM71" s="55">
        <v>254.36</v>
      </c>
      <c r="BN71" s="55">
        <v>0</v>
      </c>
      <c r="BO71" s="55">
        <v>86.32</v>
      </c>
      <c r="BP71" s="55">
        <v>0</v>
      </c>
      <c r="BQ71" s="55">
        <v>9.1</v>
      </c>
      <c r="BR71" s="55">
        <v>7.87</v>
      </c>
      <c r="BS71" s="55">
        <v>2.5179999999999998</v>
      </c>
      <c r="BT71" s="55">
        <v>1.9490000000000001</v>
      </c>
      <c r="BU71" s="55">
        <v>0.89700000000000002</v>
      </c>
      <c r="BV71" s="55">
        <v>0.59599999999999997</v>
      </c>
      <c r="BW71" s="55">
        <v>1.4710000000000001</v>
      </c>
      <c r="BX71" s="55">
        <v>21.7</v>
      </c>
      <c r="BY71" s="55">
        <v>35.299999999999997</v>
      </c>
      <c r="BZ71" s="55">
        <v>73.400000000000006</v>
      </c>
      <c r="CA71" s="55">
        <v>119.6</v>
      </c>
      <c r="CB71" s="55">
        <v>4.51</v>
      </c>
      <c r="CC71" s="55">
        <v>47.75</v>
      </c>
      <c r="CD71" s="55">
        <v>22.98</v>
      </c>
      <c r="CE71" s="55">
        <v>67.959999999999994</v>
      </c>
      <c r="CF71" s="55">
        <v>32.01</v>
      </c>
      <c r="CG71" s="55">
        <v>15.69</v>
      </c>
      <c r="CH71" s="55">
        <v>21.76</v>
      </c>
      <c r="CI71" s="55">
        <v>35.22</v>
      </c>
      <c r="CJ71" s="55">
        <v>61.57</v>
      </c>
      <c r="CK71" s="55">
        <v>7.04</v>
      </c>
      <c r="CL71" s="55">
        <v>4.3579999999999997</v>
      </c>
      <c r="CM71" s="55">
        <v>2.718</v>
      </c>
      <c r="CN71" s="55">
        <v>2.605</v>
      </c>
      <c r="CO71" s="55">
        <v>2.234</v>
      </c>
      <c r="CP71" s="55">
        <v>1.4730000000000001</v>
      </c>
      <c r="CQ71" s="55">
        <v>1.337</v>
      </c>
      <c r="CR71" s="55">
        <v>941.95</v>
      </c>
      <c r="CS71" s="55">
        <v>841.53</v>
      </c>
      <c r="CT71" s="55">
        <v>631.83000000000004</v>
      </c>
      <c r="CU71" s="55">
        <v>968.59</v>
      </c>
      <c r="CV71" s="55">
        <v>932.89</v>
      </c>
      <c r="CW71" s="55">
        <v>908.97</v>
      </c>
      <c r="CX71" s="55">
        <v>898.43</v>
      </c>
      <c r="CY71" s="55">
        <v>862.73</v>
      </c>
      <c r="CZ71" s="55">
        <v>838.81</v>
      </c>
      <c r="DA71" s="55">
        <v>5.2549999999999999</v>
      </c>
      <c r="DB71" s="55">
        <v>4.8259999999999996</v>
      </c>
      <c r="DC71" s="55">
        <v>3.028</v>
      </c>
      <c r="DD71" s="55">
        <v>1.264</v>
      </c>
      <c r="DE71" s="55">
        <v>0.379</v>
      </c>
      <c r="DF71" s="55">
        <v>0.42699999999999999</v>
      </c>
      <c r="DG71" s="55">
        <v>0.51900000000000002</v>
      </c>
      <c r="DH71" s="55">
        <v>0.34899999999999998</v>
      </c>
      <c r="DI71" s="55">
        <v>4.9989999999999997</v>
      </c>
      <c r="DJ71" s="55">
        <v>1.371</v>
      </c>
      <c r="DK71" s="55">
        <v>1.127</v>
      </c>
      <c r="DL71" s="55">
        <v>0.80300000000000005</v>
      </c>
      <c r="DM71" s="55">
        <v>0.505</v>
      </c>
      <c r="DN71" s="55">
        <v>0.36899999999999999</v>
      </c>
      <c r="DO71" s="55">
        <v>0.23200000000000001</v>
      </c>
      <c r="DP71" s="55">
        <v>0.185</v>
      </c>
      <c r="DQ71" s="55">
        <v>1.1950000000000001</v>
      </c>
      <c r="DR71" s="55">
        <v>0.84799999999999998</v>
      </c>
      <c r="DS71" s="55">
        <v>0.501</v>
      </c>
      <c r="DT71" s="55">
        <v>0.46800000000000003</v>
      </c>
      <c r="DU71" s="55">
        <v>0.439</v>
      </c>
      <c r="DV71" s="55">
        <v>0.36099999999999999</v>
      </c>
      <c r="DW71" s="55">
        <v>0.26500000000000001</v>
      </c>
      <c r="DX71" s="55">
        <v>0.16900000000000001</v>
      </c>
      <c r="DY71" s="55">
        <v>6.11</v>
      </c>
      <c r="DZ71" s="55">
        <v>3.7959999999999998</v>
      </c>
      <c r="EA71" s="55">
        <v>3.577</v>
      </c>
      <c r="EB71" s="55">
        <v>3.0870000000000002</v>
      </c>
      <c r="EC71" s="55">
        <v>2.0659999999999998</v>
      </c>
      <c r="ED71" s="55">
        <v>1.837</v>
      </c>
      <c r="EE71" s="55">
        <v>0.747</v>
      </c>
      <c r="EF71" s="55">
        <v>0.45500000000000002</v>
      </c>
      <c r="EG71" s="55">
        <v>0.221</v>
      </c>
      <c r="EH71" s="55">
        <v>2.4</v>
      </c>
      <c r="EI71" s="55">
        <v>1.371</v>
      </c>
      <c r="EJ71" s="55">
        <v>1.048</v>
      </c>
      <c r="EK71" s="55">
        <v>0.95099999999999996</v>
      </c>
      <c r="EL71" s="55">
        <v>0.629</v>
      </c>
      <c r="EM71" s="55">
        <v>0.59199999999999997</v>
      </c>
      <c r="EN71" s="55">
        <v>0.24399999999999999</v>
      </c>
      <c r="EO71" s="55">
        <v>0.19700000000000001</v>
      </c>
      <c r="EP71" s="55">
        <v>8.3000000000000004E-2</v>
      </c>
      <c r="EQ71" s="55">
        <v>96.44</v>
      </c>
      <c r="ER71" s="55">
        <v>68.31</v>
      </c>
      <c r="ES71" s="55">
        <v>9</v>
      </c>
      <c r="ET71" s="55">
        <v>41.94</v>
      </c>
      <c r="EU71" s="55">
        <v>86.38</v>
      </c>
    </row>
    <row r="72" spans="1:151" x14ac:dyDescent="0.2">
      <c r="A72" s="3">
        <v>69</v>
      </c>
      <c r="B72" s="20">
        <v>285</v>
      </c>
      <c r="C72" s="21">
        <v>306.39999999999998</v>
      </c>
      <c r="D72" s="24">
        <v>225</v>
      </c>
      <c r="E72" s="24">
        <v>241.9</v>
      </c>
      <c r="F72" s="24"/>
      <c r="G72" s="24"/>
      <c r="H72" s="24"/>
      <c r="I72" s="24"/>
      <c r="J72" s="24"/>
      <c r="K72" s="24"/>
      <c r="L72" s="24">
        <v>222.3</v>
      </c>
      <c r="M72" s="21">
        <v>239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>
        <v>158.94</v>
      </c>
      <c r="AA72" s="34">
        <v>95.64</v>
      </c>
      <c r="AB72" s="35">
        <v>3</v>
      </c>
      <c r="AC72" s="52">
        <v>155.41</v>
      </c>
      <c r="AD72" s="52">
        <v>155.41</v>
      </c>
      <c r="AE72" s="24"/>
      <c r="AF72" s="53"/>
      <c r="AG72" s="52">
        <v>57.43</v>
      </c>
      <c r="AH72" s="54">
        <v>57.43</v>
      </c>
      <c r="AI72" s="52">
        <v>10</v>
      </c>
      <c r="AJ72" s="54">
        <v>10</v>
      </c>
      <c r="AK72" s="52">
        <v>1.47</v>
      </c>
      <c r="AL72" s="54">
        <v>1.47</v>
      </c>
      <c r="AM72" s="55">
        <v>0</v>
      </c>
      <c r="AN72" s="55">
        <v>1020.14</v>
      </c>
      <c r="AO72" s="55">
        <v>0</v>
      </c>
      <c r="AP72" s="55">
        <v>757.97</v>
      </c>
      <c r="AQ72" s="55">
        <v>669.6</v>
      </c>
      <c r="AR72" s="55">
        <v>1152.44</v>
      </c>
      <c r="AS72" s="55">
        <v>0</v>
      </c>
      <c r="AT72" s="55">
        <v>949.37</v>
      </c>
      <c r="AU72" s="55">
        <v>865.9</v>
      </c>
      <c r="AV72" s="55">
        <v>1225.83</v>
      </c>
      <c r="AW72" s="55">
        <v>0</v>
      </c>
      <c r="AX72" s="55">
        <v>1050.77</v>
      </c>
      <c r="AY72" s="55">
        <v>941.7</v>
      </c>
      <c r="AZ72" s="55">
        <v>597.97</v>
      </c>
      <c r="BA72" s="55">
        <v>876.68</v>
      </c>
      <c r="BB72" s="55">
        <v>770.25</v>
      </c>
      <c r="BC72" s="55">
        <v>584.16999999999996</v>
      </c>
      <c r="BD72" s="55">
        <v>10.44</v>
      </c>
      <c r="BE72" s="55">
        <v>973.21</v>
      </c>
      <c r="BF72" s="55">
        <v>958.19</v>
      </c>
      <c r="BG72" s="55">
        <v>810.37</v>
      </c>
      <c r="BH72" s="55">
        <v>799.4</v>
      </c>
      <c r="BI72" s="55">
        <v>487.22</v>
      </c>
      <c r="BJ72" s="55">
        <v>77.5</v>
      </c>
      <c r="BK72" s="55">
        <v>653.33000000000004</v>
      </c>
      <c r="BL72" s="55">
        <v>0</v>
      </c>
      <c r="BM72" s="55">
        <v>260.58</v>
      </c>
      <c r="BN72" s="55">
        <v>0</v>
      </c>
      <c r="BO72" s="55">
        <v>88.48</v>
      </c>
      <c r="BP72" s="55">
        <v>0</v>
      </c>
      <c r="BQ72" s="55">
        <v>9.32</v>
      </c>
      <c r="BR72" s="55">
        <v>7.75</v>
      </c>
      <c r="BS72" s="55">
        <v>2.6589999999999998</v>
      </c>
      <c r="BT72" s="55">
        <v>2.0640000000000001</v>
      </c>
      <c r="BU72" s="55">
        <v>0.95199999999999996</v>
      </c>
      <c r="BV72" s="55">
        <v>0.61299999999999999</v>
      </c>
      <c r="BW72" s="55">
        <v>1.498</v>
      </c>
      <c r="BX72" s="55">
        <v>21.7</v>
      </c>
      <c r="BY72" s="55">
        <v>35.299999999999997</v>
      </c>
      <c r="BZ72" s="55">
        <v>73.400000000000006</v>
      </c>
      <c r="CA72" s="55">
        <v>119.6</v>
      </c>
      <c r="CB72" s="55">
        <v>4.51</v>
      </c>
      <c r="CC72" s="55">
        <v>50.65</v>
      </c>
      <c r="CD72" s="55">
        <v>24.38</v>
      </c>
      <c r="CE72" s="55">
        <v>72.08</v>
      </c>
      <c r="CF72" s="55">
        <v>33.97</v>
      </c>
      <c r="CG72" s="55">
        <v>15.69</v>
      </c>
      <c r="CH72" s="55">
        <v>21.76</v>
      </c>
      <c r="CI72" s="55">
        <v>35.22</v>
      </c>
      <c r="CJ72" s="55">
        <v>61.57</v>
      </c>
      <c r="CK72" s="55">
        <v>7.04</v>
      </c>
      <c r="CL72" s="55">
        <v>4.3579999999999997</v>
      </c>
      <c r="CM72" s="55">
        <v>2.718</v>
      </c>
      <c r="CN72" s="55">
        <v>2.605</v>
      </c>
      <c r="CO72" s="55">
        <v>2.234</v>
      </c>
      <c r="CP72" s="55">
        <v>1.4730000000000001</v>
      </c>
      <c r="CQ72" s="55">
        <v>1.337</v>
      </c>
      <c r="CR72" s="55">
        <v>959.22</v>
      </c>
      <c r="CS72" s="55">
        <v>856.85</v>
      </c>
      <c r="CT72" s="55">
        <v>644.16</v>
      </c>
      <c r="CU72" s="55">
        <v>985.82</v>
      </c>
      <c r="CV72" s="55">
        <v>950.61</v>
      </c>
      <c r="CW72" s="55">
        <v>926.69</v>
      </c>
      <c r="CX72" s="55">
        <v>916.25</v>
      </c>
      <c r="CY72" s="55">
        <v>881.05</v>
      </c>
      <c r="CZ72" s="55">
        <v>857.12</v>
      </c>
      <c r="DA72" s="55">
        <v>5.577</v>
      </c>
      <c r="DB72" s="55">
        <v>5.1230000000000002</v>
      </c>
      <c r="DC72" s="55">
        <v>3.2149999999999999</v>
      </c>
      <c r="DD72" s="55">
        <v>1.3420000000000001</v>
      </c>
      <c r="DE72" s="55">
        <v>0.40200000000000002</v>
      </c>
      <c r="DF72" s="55">
        <v>0.45500000000000002</v>
      </c>
      <c r="DG72" s="55">
        <v>0.55200000000000005</v>
      </c>
      <c r="DH72" s="55">
        <v>0.372</v>
      </c>
      <c r="DI72" s="55">
        <v>5.3789999999999996</v>
      </c>
      <c r="DJ72" s="55">
        <v>1.371</v>
      </c>
      <c r="DK72" s="55">
        <v>1.127</v>
      </c>
      <c r="DL72" s="55">
        <v>0.80300000000000005</v>
      </c>
      <c r="DM72" s="55">
        <v>0.505</v>
      </c>
      <c r="DN72" s="55">
        <v>0.36899999999999999</v>
      </c>
      <c r="DO72" s="55">
        <v>0.23200000000000001</v>
      </c>
      <c r="DP72" s="55">
        <v>0.185</v>
      </c>
      <c r="DQ72" s="55">
        <v>1.1950000000000001</v>
      </c>
      <c r="DR72" s="55">
        <v>0.84799999999999998</v>
      </c>
      <c r="DS72" s="55">
        <v>0.501</v>
      </c>
      <c r="DT72" s="55">
        <v>0.46800000000000003</v>
      </c>
      <c r="DU72" s="55">
        <v>0.439</v>
      </c>
      <c r="DV72" s="55">
        <v>0.36099999999999999</v>
      </c>
      <c r="DW72" s="55">
        <v>0.26500000000000001</v>
      </c>
      <c r="DX72" s="55">
        <v>0.16900000000000001</v>
      </c>
      <c r="DY72" s="55">
        <v>6.11</v>
      </c>
      <c r="DZ72" s="55">
        <v>3.7959999999999998</v>
      </c>
      <c r="EA72" s="55">
        <v>3.577</v>
      </c>
      <c r="EB72" s="55">
        <v>3.0870000000000002</v>
      </c>
      <c r="EC72" s="55">
        <v>2.0659999999999998</v>
      </c>
      <c r="ED72" s="55">
        <v>1.837</v>
      </c>
      <c r="EE72" s="55">
        <v>0.747</v>
      </c>
      <c r="EF72" s="55">
        <v>0.45500000000000002</v>
      </c>
      <c r="EG72" s="55">
        <v>0.221</v>
      </c>
      <c r="EH72" s="55">
        <v>2.496</v>
      </c>
      <c r="EI72" s="55">
        <v>1.4259999999999999</v>
      </c>
      <c r="EJ72" s="55">
        <v>1.048</v>
      </c>
      <c r="EK72" s="55">
        <v>0.95099999999999996</v>
      </c>
      <c r="EL72" s="55">
        <v>0.629</v>
      </c>
      <c r="EM72" s="55">
        <v>0.59199999999999997</v>
      </c>
      <c r="EN72" s="55">
        <v>0.24399999999999999</v>
      </c>
      <c r="EO72" s="55">
        <v>0.19700000000000001</v>
      </c>
      <c r="EP72" s="55">
        <v>8.3000000000000004E-2</v>
      </c>
      <c r="EQ72" s="55">
        <v>98.49</v>
      </c>
      <c r="ER72" s="55">
        <v>69.78</v>
      </c>
      <c r="ES72" s="55">
        <v>9</v>
      </c>
      <c r="ET72" s="55">
        <v>41.94</v>
      </c>
      <c r="EU72" s="55">
        <v>86.38</v>
      </c>
    </row>
    <row r="73" spans="1:151" x14ac:dyDescent="0.2">
      <c r="A73" s="3">
        <v>70</v>
      </c>
      <c r="B73" s="20">
        <v>285</v>
      </c>
      <c r="C73" s="21">
        <v>306.39999999999998</v>
      </c>
      <c r="D73" s="24">
        <v>225</v>
      </c>
      <c r="E73" s="24">
        <v>241.9</v>
      </c>
      <c r="F73" s="24"/>
      <c r="G73" s="24"/>
      <c r="H73" s="24"/>
      <c r="I73" s="24"/>
      <c r="J73" s="24"/>
      <c r="K73" s="24"/>
      <c r="L73" s="24">
        <v>222.3</v>
      </c>
      <c r="M73" s="21">
        <v>239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>
        <v>162.94</v>
      </c>
      <c r="AA73" s="34">
        <v>95.71</v>
      </c>
      <c r="AB73" s="35">
        <v>3</v>
      </c>
      <c r="AC73" s="52">
        <v>163.93</v>
      </c>
      <c r="AD73" s="52">
        <v>163.93</v>
      </c>
      <c r="AE73" s="24"/>
      <c r="AF73" s="53"/>
      <c r="AG73" s="52">
        <v>60.29</v>
      </c>
      <c r="AH73" s="54">
        <v>60.29</v>
      </c>
      <c r="AI73" s="52">
        <v>10</v>
      </c>
      <c r="AJ73" s="54">
        <v>10</v>
      </c>
      <c r="AK73" s="52">
        <v>1.5009999999999999</v>
      </c>
      <c r="AL73" s="54">
        <v>1.5009999999999999</v>
      </c>
      <c r="AM73" s="55">
        <v>0</v>
      </c>
      <c r="AN73" s="55">
        <v>1045.68</v>
      </c>
      <c r="AO73" s="55">
        <v>0</v>
      </c>
      <c r="AP73" s="55">
        <v>773.58</v>
      </c>
      <c r="AQ73" s="55">
        <v>683.94</v>
      </c>
      <c r="AR73" s="55">
        <v>1180.72</v>
      </c>
      <c r="AS73" s="55">
        <v>0</v>
      </c>
      <c r="AT73" s="55">
        <v>969.65</v>
      </c>
      <c r="AU73" s="55">
        <v>885.34</v>
      </c>
      <c r="AV73" s="55">
        <v>1255.6300000000001</v>
      </c>
      <c r="AW73" s="55">
        <v>0</v>
      </c>
      <c r="AX73" s="55">
        <v>1073.71</v>
      </c>
      <c r="AY73" s="55">
        <v>962.95</v>
      </c>
      <c r="AZ73" s="55">
        <v>608.84</v>
      </c>
      <c r="BA73" s="55">
        <v>894.14</v>
      </c>
      <c r="BB73" s="55">
        <v>785.24</v>
      </c>
      <c r="BC73" s="55">
        <v>597.77</v>
      </c>
      <c r="BD73" s="55">
        <v>10.71</v>
      </c>
      <c r="BE73" s="55">
        <v>996.19</v>
      </c>
      <c r="BF73" s="55">
        <v>981.25</v>
      </c>
      <c r="BG73" s="55">
        <v>828.16</v>
      </c>
      <c r="BH73" s="55">
        <v>817.38</v>
      </c>
      <c r="BI73" s="55">
        <v>498.77</v>
      </c>
      <c r="BJ73" s="55">
        <v>77.56</v>
      </c>
      <c r="BK73" s="55">
        <v>659.89</v>
      </c>
      <c r="BL73" s="55">
        <v>0</v>
      </c>
      <c r="BM73" s="55">
        <v>266.8</v>
      </c>
      <c r="BN73" s="55">
        <v>0</v>
      </c>
      <c r="BO73" s="55">
        <v>90.63</v>
      </c>
      <c r="BP73" s="55">
        <v>0</v>
      </c>
      <c r="BQ73" s="55">
        <v>9.5500000000000007</v>
      </c>
      <c r="BR73" s="55">
        <v>7.62</v>
      </c>
      <c r="BS73" s="55">
        <v>2.8079999999999998</v>
      </c>
      <c r="BT73" s="55">
        <v>2.1880000000000002</v>
      </c>
      <c r="BU73" s="55">
        <v>1.0109999999999999</v>
      </c>
      <c r="BV73" s="55">
        <v>0.63</v>
      </c>
      <c r="BW73" s="55">
        <v>1.528</v>
      </c>
      <c r="BX73" s="55">
        <v>21.7</v>
      </c>
      <c r="BY73" s="55">
        <v>35.299999999999997</v>
      </c>
      <c r="BZ73" s="55">
        <v>73.400000000000006</v>
      </c>
      <c r="CA73" s="55">
        <v>119.6</v>
      </c>
      <c r="CB73" s="55">
        <v>4.51</v>
      </c>
      <c r="CC73" s="55">
        <v>53.54</v>
      </c>
      <c r="CD73" s="55">
        <v>25.76</v>
      </c>
      <c r="CE73" s="55">
        <v>76.2</v>
      </c>
      <c r="CF73" s="55">
        <v>35.880000000000003</v>
      </c>
      <c r="CG73" s="55">
        <v>15.69</v>
      </c>
      <c r="CH73" s="55">
        <v>21.76</v>
      </c>
      <c r="CI73" s="55">
        <v>35.22</v>
      </c>
      <c r="CJ73" s="55">
        <v>61.57</v>
      </c>
      <c r="CK73" s="55">
        <v>7.04</v>
      </c>
      <c r="CL73" s="55">
        <v>4.4740000000000002</v>
      </c>
      <c r="CM73" s="55">
        <v>2.79</v>
      </c>
      <c r="CN73" s="55">
        <v>2.6739999999999999</v>
      </c>
      <c r="CO73" s="55">
        <v>2.2930000000000001</v>
      </c>
      <c r="CP73" s="55">
        <v>1.512</v>
      </c>
      <c r="CQ73" s="55">
        <v>1.3720000000000001</v>
      </c>
      <c r="CR73" s="55">
        <v>976.3</v>
      </c>
      <c r="CS73" s="55">
        <v>872.12</v>
      </c>
      <c r="CT73" s="55">
        <v>656.42</v>
      </c>
      <c r="CU73" s="55">
        <v>1002.95</v>
      </c>
      <c r="CV73" s="55">
        <v>968.23</v>
      </c>
      <c r="CW73" s="55">
        <v>944.31</v>
      </c>
      <c r="CX73" s="55">
        <v>934.03</v>
      </c>
      <c r="CY73" s="55">
        <v>899.31</v>
      </c>
      <c r="CZ73" s="55">
        <v>875.39</v>
      </c>
      <c r="DA73" s="55">
        <v>5.9279999999999999</v>
      </c>
      <c r="DB73" s="55">
        <v>5.4450000000000003</v>
      </c>
      <c r="DC73" s="55">
        <v>3.4180000000000001</v>
      </c>
      <c r="DD73" s="55">
        <v>1.427</v>
      </c>
      <c r="DE73" s="55">
        <v>0.42699999999999999</v>
      </c>
      <c r="DF73" s="55">
        <v>0.48499999999999999</v>
      </c>
      <c r="DG73" s="55">
        <v>0.58899999999999997</v>
      </c>
      <c r="DH73" s="55">
        <v>0.39600000000000002</v>
      </c>
      <c r="DI73" s="55">
        <v>5.8019999999999996</v>
      </c>
      <c r="DJ73" s="55">
        <v>1.407</v>
      </c>
      <c r="DK73" s="55">
        <v>1.157</v>
      </c>
      <c r="DL73" s="55">
        <v>0.82499999999999996</v>
      </c>
      <c r="DM73" s="55">
        <v>0.51900000000000002</v>
      </c>
      <c r="DN73" s="55">
        <v>0.379</v>
      </c>
      <c r="DO73" s="55">
        <v>0.23799999999999999</v>
      </c>
      <c r="DP73" s="55">
        <v>0.19</v>
      </c>
      <c r="DQ73" s="55">
        <v>1.2270000000000001</v>
      </c>
      <c r="DR73" s="55">
        <v>0.871</v>
      </c>
      <c r="DS73" s="55">
        <v>0.51400000000000001</v>
      </c>
      <c r="DT73" s="55">
        <v>0.48</v>
      </c>
      <c r="DU73" s="55">
        <v>0.45100000000000001</v>
      </c>
      <c r="DV73" s="55">
        <v>0.371</v>
      </c>
      <c r="DW73" s="55">
        <v>0.27200000000000002</v>
      </c>
      <c r="DX73" s="55">
        <v>0.17299999999999999</v>
      </c>
      <c r="DY73" s="55">
        <v>6.2729999999999997</v>
      </c>
      <c r="DZ73" s="55">
        <v>3.8969999999999998</v>
      </c>
      <c r="EA73" s="55">
        <v>3.6720000000000002</v>
      </c>
      <c r="EB73" s="55">
        <v>3.169</v>
      </c>
      <c r="EC73" s="55">
        <v>2.12</v>
      </c>
      <c r="ED73" s="55">
        <v>1.8859999999999999</v>
      </c>
      <c r="EE73" s="55">
        <v>0.76700000000000002</v>
      </c>
      <c r="EF73" s="55">
        <v>0.46700000000000003</v>
      </c>
      <c r="EG73" s="55">
        <v>0.22700000000000001</v>
      </c>
      <c r="EH73" s="55">
        <v>2.573</v>
      </c>
      <c r="EI73" s="55">
        <v>1.4690000000000001</v>
      </c>
      <c r="EJ73" s="55">
        <v>1.075</v>
      </c>
      <c r="EK73" s="55">
        <v>0.97499999999999998</v>
      </c>
      <c r="EL73" s="55">
        <v>0.64500000000000002</v>
      </c>
      <c r="EM73" s="55">
        <v>0.60699999999999998</v>
      </c>
      <c r="EN73" s="55">
        <v>0.25</v>
      </c>
      <c r="EO73" s="55">
        <v>0.20200000000000001</v>
      </c>
      <c r="EP73" s="55">
        <v>8.5000000000000006E-2</v>
      </c>
      <c r="EQ73" s="55">
        <v>100.51</v>
      </c>
      <c r="ER73" s="55">
        <v>71.23</v>
      </c>
      <c r="ES73" s="55">
        <v>9</v>
      </c>
      <c r="ET73" s="55">
        <v>41.94</v>
      </c>
      <c r="EU73" s="55">
        <v>86.38</v>
      </c>
    </row>
    <row r="74" spans="1:151" x14ac:dyDescent="0.2">
      <c r="A74" s="3">
        <v>71</v>
      </c>
      <c r="B74" s="20">
        <v>285</v>
      </c>
      <c r="C74" s="21">
        <v>306.39999999999998</v>
      </c>
      <c r="D74" s="24"/>
      <c r="E74" s="24"/>
      <c r="F74" s="24"/>
      <c r="G74" s="24"/>
      <c r="H74" s="24"/>
      <c r="I74" s="24"/>
      <c r="J74" s="24"/>
      <c r="K74" s="24"/>
      <c r="L74" s="24">
        <v>222.3</v>
      </c>
      <c r="M74" s="21">
        <v>239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>
        <v>166.94</v>
      </c>
      <c r="AA74" s="34">
        <v>95.77</v>
      </c>
      <c r="AB74" s="35">
        <v>3</v>
      </c>
      <c r="AC74" s="52">
        <v>173.14</v>
      </c>
      <c r="AD74" s="52">
        <v>173.14</v>
      </c>
      <c r="AE74" s="24"/>
      <c r="AF74" s="53"/>
      <c r="AG74" s="52">
        <v>63.38</v>
      </c>
      <c r="AH74" s="54">
        <v>63.38</v>
      </c>
      <c r="AI74" s="52">
        <v>10</v>
      </c>
      <c r="AJ74" s="54">
        <v>10</v>
      </c>
      <c r="AK74" s="52">
        <v>1.5189999999999999</v>
      </c>
      <c r="AL74" s="54">
        <v>1.5189999999999999</v>
      </c>
      <c r="AM74" s="55">
        <v>0</v>
      </c>
      <c r="AN74" s="55">
        <v>1070.68</v>
      </c>
      <c r="AO74" s="55">
        <v>0</v>
      </c>
      <c r="AP74" s="55">
        <v>789.1</v>
      </c>
      <c r="AQ74" s="55">
        <v>698.14</v>
      </c>
      <c r="AR74" s="55">
        <v>1208.47</v>
      </c>
      <c r="AS74" s="55">
        <v>0</v>
      </c>
      <c r="AT74" s="55">
        <v>989.85</v>
      </c>
      <c r="AU74" s="55">
        <v>904.76</v>
      </c>
      <c r="AV74" s="55">
        <v>1284.8399999999999</v>
      </c>
      <c r="AW74" s="55">
        <v>0</v>
      </c>
      <c r="AX74" s="55">
        <v>1096.5899999999999</v>
      </c>
      <c r="AY74" s="55">
        <v>984.08</v>
      </c>
      <c r="AZ74" s="55">
        <v>619.86</v>
      </c>
      <c r="BA74" s="55">
        <v>911.58</v>
      </c>
      <c r="BB74" s="55">
        <v>800.25</v>
      </c>
      <c r="BC74" s="55">
        <v>611.29999999999995</v>
      </c>
      <c r="BD74" s="55">
        <v>10.99</v>
      </c>
      <c r="BE74" s="55">
        <v>1018.98</v>
      </c>
      <c r="BF74" s="55">
        <v>1004.12</v>
      </c>
      <c r="BG74" s="55">
        <v>845.91</v>
      </c>
      <c r="BH74" s="55">
        <v>835.33</v>
      </c>
      <c r="BI74" s="55">
        <v>510.37</v>
      </c>
      <c r="BJ74" s="55">
        <v>77.62</v>
      </c>
      <c r="BK74" s="55">
        <v>666.29</v>
      </c>
      <c r="BL74" s="55">
        <v>0</v>
      </c>
      <c r="BM74" s="55">
        <v>273</v>
      </c>
      <c r="BN74" s="55">
        <v>0</v>
      </c>
      <c r="BO74" s="55">
        <v>92.77</v>
      </c>
      <c r="BP74" s="55">
        <v>0</v>
      </c>
      <c r="BQ74" s="55">
        <v>9.77</v>
      </c>
      <c r="BR74" s="55">
        <v>7.5</v>
      </c>
      <c r="BS74" s="55">
        <v>2.9660000000000002</v>
      </c>
      <c r="BT74" s="55">
        <v>2.3220000000000001</v>
      </c>
      <c r="BU74" s="55">
        <v>1.075</v>
      </c>
      <c r="BV74" s="55">
        <v>0.64700000000000002</v>
      </c>
      <c r="BW74" s="55">
        <v>1.5449999999999999</v>
      </c>
      <c r="BX74" s="55">
        <v>21.7</v>
      </c>
      <c r="BY74" s="55">
        <v>35.299999999999997</v>
      </c>
      <c r="BZ74" s="55">
        <v>73.400000000000006</v>
      </c>
      <c r="CA74" s="55">
        <v>119.6</v>
      </c>
      <c r="CB74" s="55">
        <v>4.51</v>
      </c>
      <c r="CC74" s="55">
        <v>56.44</v>
      </c>
      <c r="CD74" s="55">
        <v>27.11</v>
      </c>
      <c r="CE74" s="55">
        <v>80.31</v>
      </c>
      <c r="CF74" s="55">
        <v>37.74</v>
      </c>
      <c r="CG74" s="55">
        <v>15.69</v>
      </c>
      <c r="CH74" s="55">
        <v>21.76</v>
      </c>
      <c r="CI74" s="55">
        <v>35.22</v>
      </c>
      <c r="CJ74" s="55">
        <v>61.57</v>
      </c>
      <c r="CK74" s="55">
        <v>7.04</v>
      </c>
      <c r="CL74" s="55">
        <v>4.4740000000000002</v>
      </c>
      <c r="CM74" s="55">
        <v>2.79</v>
      </c>
      <c r="CN74" s="55">
        <v>2.6739999999999999</v>
      </c>
      <c r="CO74" s="55">
        <v>2.2930000000000001</v>
      </c>
      <c r="CP74" s="55">
        <v>1.512</v>
      </c>
      <c r="CQ74" s="55">
        <v>1.3720000000000001</v>
      </c>
      <c r="CR74" s="55">
        <v>993.16</v>
      </c>
      <c r="CS74" s="55">
        <v>887.33</v>
      </c>
      <c r="CT74" s="55">
        <v>668.58</v>
      </c>
      <c r="CU74" s="55">
        <v>1019.95</v>
      </c>
      <c r="CV74" s="55">
        <v>985.72</v>
      </c>
      <c r="CW74" s="55">
        <v>961.8</v>
      </c>
      <c r="CX74" s="55">
        <v>951.74</v>
      </c>
      <c r="CY74" s="55">
        <v>917.51</v>
      </c>
      <c r="CZ74" s="55">
        <v>893.59</v>
      </c>
      <c r="DA74" s="55">
        <v>6.3109999999999999</v>
      </c>
      <c r="DB74" s="55">
        <v>5.7969999999999997</v>
      </c>
      <c r="DC74" s="55">
        <v>3.6389999999999998</v>
      </c>
      <c r="DD74" s="55">
        <v>1.5189999999999999</v>
      </c>
      <c r="DE74" s="55">
        <v>0.45500000000000002</v>
      </c>
      <c r="DF74" s="55">
        <v>0.51800000000000002</v>
      </c>
      <c r="DG74" s="55">
        <v>0.629</v>
      </c>
      <c r="DH74" s="55">
        <v>0.42299999999999999</v>
      </c>
      <c r="DI74" s="55">
        <v>6.2750000000000004</v>
      </c>
      <c r="DJ74" s="55">
        <v>1.407</v>
      </c>
      <c r="DK74" s="55">
        <v>1.157</v>
      </c>
      <c r="DL74" s="55">
        <v>0.82499999999999996</v>
      </c>
      <c r="DM74" s="55">
        <v>0.51900000000000002</v>
      </c>
      <c r="DN74" s="55">
        <v>0.379</v>
      </c>
      <c r="DO74" s="55">
        <v>0.23799999999999999</v>
      </c>
      <c r="DP74" s="55">
        <v>0.19</v>
      </c>
      <c r="DQ74" s="55">
        <v>1.2270000000000001</v>
      </c>
      <c r="DR74" s="55">
        <v>0.871</v>
      </c>
      <c r="DS74" s="55">
        <v>0.51400000000000001</v>
      </c>
      <c r="DT74" s="55">
        <v>0.48</v>
      </c>
      <c r="DU74" s="55">
        <v>0.45100000000000001</v>
      </c>
      <c r="DV74" s="55">
        <v>0.371</v>
      </c>
      <c r="DW74" s="55">
        <v>0.27200000000000002</v>
      </c>
      <c r="DX74" s="55">
        <v>0.17299999999999999</v>
      </c>
      <c r="DY74" s="55">
        <v>6.2729999999999997</v>
      </c>
      <c r="DZ74" s="55">
        <v>3.8969999999999998</v>
      </c>
      <c r="EA74" s="55">
        <v>3.6720000000000002</v>
      </c>
      <c r="EB74" s="55">
        <v>3.169</v>
      </c>
      <c r="EC74" s="55">
        <v>2.12</v>
      </c>
      <c r="ED74" s="55">
        <v>1.8859999999999999</v>
      </c>
      <c r="EE74" s="55">
        <v>0.76700000000000002</v>
      </c>
      <c r="EF74" s="55">
        <v>0.46700000000000003</v>
      </c>
      <c r="EG74" s="55">
        <v>0.22700000000000001</v>
      </c>
      <c r="EH74" s="55">
        <v>2.649</v>
      </c>
      <c r="EI74" s="55">
        <v>1.5129999999999999</v>
      </c>
      <c r="EJ74" s="55">
        <v>1.075</v>
      </c>
      <c r="EK74" s="55">
        <v>0.97499999999999998</v>
      </c>
      <c r="EL74" s="55">
        <v>0.64500000000000002</v>
      </c>
      <c r="EM74" s="55">
        <v>0.60699999999999998</v>
      </c>
      <c r="EN74" s="55">
        <v>0.25</v>
      </c>
      <c r="EO74" s="55">
        <v>0.20200000000000001</v>
      </c>
      <c r="EP74" s="55">
        <v>8.5000000000000006E-2</v>
      </c>
      <c r="EQ74" s="55">
        <v>102.5</v>
      </c>
      <c r="ER74" s="55">
        <v>72.67</v>
      </c>
      <c r="ES74" s="55">
        <v>9</v>
      </c>
      <c r="ET74" s="55">
        <v>41.94</v>
      </c>
      <c r="EU74" s="55">
        <v>86.38</v>
      </c>
    </row>
    <row r="75" spans="1:151" x14ac:dyDescent="0.2">
      <c r="A75" s="3">
        <v>72</v>
      </c>
      <c r="B75" s="20">
        <v>285</v>
      </c>
      <c r="C75" s="21">
        <v>306.39999999999998</v>
      </c>
      <c r="D75" s="24"/>
      <c r="E75" s="24"/>
      <c r="F75" s="24"/>
      <c r="G75" s="24"/>
      <c r="H75" s="24"/>
      <c r="I75" s="24"/>
      <c r="J75" s="24"/>
      <c r="K75" s="24"/>
      <c r="L75" s="24">
        <v>222.3</v>
      </c>
      <c r="M75" s="21">
        <v>239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>
        <v>170.93</v>
      </c>
      <c r="AA75" s="34">
        <v>95.81</v>
      </c>
      <c r="AB75" s="35">
        <v>3</v>
      </c>
      <c r="AC75" s="52">
        <v>183.14</v>
      </c>
      <c r="AD75" s="52">
        <v>183.14</v>
      </c>
      <c r="AE75" s="24"/>
      <c r="AF75" s="53"/>
      <c r="AG75" s="52">
        <v>66.739999999999995</v>
      </c>
      <c r="AH75" s="54">
        <v>66.739999999999995</v>
      </c>
      <c r="AI75" s="52">
        <v>10</v>
      </c>
      <c r="AJ75" s="54">
        <v>10</v>
      </c>
      <c r="AK75" s="52">
        <v>1.5389999999999999</v>
      </c>
      <c r="AL75" s="54">
        <v>1.5389999999999999</v>
      </c>
      <c r="AM75" s="55">
        <v>0</v>
      </c>
      <c r="AN75" s="55">
        <v>1095.01</v>
      </c>
      <c r="AO75" s="55">
        <v>0</v>
      </c>
      <c r="AP75" s="55">
        <v>804.53</v>
      </c>
      <c r="AQ75" s="55">
        <v>712.19</v>
      </c>
      <c r="AR75" s="55">
        <v>1235.58</v>
      </c>
      <c r="AS75" s="55">
        <v>0</v>
      </c>
      <c r="AT75" s="55">
        <v>1009.97</v>
      </c>
      <c r="AU75" s="55">
        <v>924.17</v>
      </c>
      <c r="AV75" s="55">
        <v>1313.34</v>
      </c>
      <c r="AW75" s="55">
        <v>0</v>
      </c>
      <c r="AX75" s="55">
        <v>1119.4000000000001</v>
      </c>
      <c r="AY75" s="55">
        <v>1005.06</v>
      </c>
      <c r="AZ75" s="55">
        <v>631.02</v>
      </c>
      <c r="BA75" s="55">
        <v>928.92</v>
      </c>
      <c r="BB75" s="55">
        <v>815.22</v>
      </c>
      <c r="BC75" s="55">
        <v>624.73</v>
      </c>
      <c r="BD75" s="55">
        <v>11.26</v>
      </c>
      <c r="BE75" s="55">
        <v>1041.55</v>
      </c>
      <c r="BF75" s="55">
        <v>1026.8</v>
      </c>
      <c r="BG75" s="55">
        <v>863.63</v>
      </c>
      <c r="BH75" s="55">
        <v>853.25</v>
      </c>
      <c r="BI75" s="55">
        <v>521.99</v>
      </c>
      <c r="BJ75" s="55">
        <v>77.650000000000006</v>
      </c>
      <c r="BK75" s="55">
        <v>672.52</v>
      </c>
      <c r="BL75" s="55">
        <v>0</v>
      </c>
      <c r="BM75" s="55">
        <v>279.20999999999998</v>
      </c>
      <c r="BN75" s="55">
        <v>0</v>
      </c>
      <c r="BO75" s="55">
        <v>94.9</v>
      </c>
      <c r="BP75" s="55">
        <v>0</v>
      </c>
      <c r="BQ75" s="55">
        <v>10</v>
      </c>
      <c r="BR75" s="55">
        <v>7.37</v>
      </c>
      <c r="BS75" s="55">
        <v>3.1339999999999999</v>
      </c>
      <c r="BT75" s="55">
        <v>2.4660000000000002</v>
      </c>
      <c r="BU75" s="55">
        <v>1.145</v>
      </c>
      <c r="BV75" s="55">
        <v>0.66500000000000004</v>
      </c>
      <c r="BW75" s="55">
        <v>1.5640000000000001</v>
      </c>
      <c r="BX75" s="55">
        <v>21.7</v>
      </c>
      <c r="BY75" s="55">
        <v>35.299999999999997</v>
      </c>
      <c r="BZ75" s="55">
        <v>73.400000000000006</v>
      </c>
      <c r="CA75" s="55">
        <v>119.6</v>
      </c>
      <c r="CB75" s="55">
        <v>4.51</v>
      </c>
      <c r="CC75" s="55">
        <v>59.33</v>
      </c>
      <c r="CD75" s="55">
        <v>28.43</v>
      </c>
      <c r="CE75" s="55">
        <v>84.43</v>
      </c>
      <c r="CF75" s="55">
        <v>39.56</v>
      </c>
      <c r="CG75" s="55">
        <v>15.69</v>
      </c>
      <c r="CH75" s="55">
        <v>21.76</v>
      </c>
      <c r="CI75" s="55">
        <v>35.22</v>
      </c>
      <c r="CJ75" s="55">
        <v>61.57</v>
      </c>
      <c r="CK75" s="55">
        <v>7.04</v>
      </c>
      <c r="CL75" s="55">
        <v>4.5910000000000002</v>
      </c>
      <c r="CM75" s="55">
        <v>2.863</v>
      </c>
      <c r="CN75" s="55">
        <v>2.7429999999999999</v>
      </c>
      <c r="CO75" s="55">
        <v>2.3519999999999999</v>
      </c>
      <c r="CP75" s="55">
        <v>1.5509999999999999</v>
      </c>
      <c r="CQ75" s="55">
        <v>1.407</v>
      </c>
      <c r="CR75" s="55">
        <v>1009.77</v>
      </c>
      <c r="CS75" s="55">
        <v>902.46</v>
      </c>
      <c r="CT75" s="55">
        <v>680.66</v>
      </c>
      <c r="CU75" s="55">
        <v>1036.81</v>
      </c>
      <c r="CV75" s="55">
        <v>1003.08</v>
      </c>
      <c r="CW75" s="55">
        <v>979.16</v>
      </c>
      <c r="CX75" s="55">
        <v>969.39</v>
      </c>
      <c r="CY75" s="55">
        <v>935.66</v>
      </c>
      <c r="CZ75" s="55">
        <v>911.74</v>
      </c>
      <c r="DA75" s="55">
        <v>6.7290000000000001</v>
      </c>
      <c r="DB75" s="55">
        <v>6.1820000000000004</v>
      </c>
      <c r="DC75" s="55">
        <v>3.8820000000000001</v>
      </c>
      <c r="DD75" s="55">
        <v>1.621</v>
      </c>
      <c r="DE75" s="55">
        <v>0.48499999999999999</v>
      </c>
      <c r="DF75" s="55">
        <v>0.55400000000000005</v>
      </c>
      <c r="DG75" s="55">
        <v>0.67300000000000004</v>
      </c>
      <c r="DH75" s="55">
        <v>0.45200000000000001</v>
      </c>
      <c r="DI75" s="55">
        <v>6.8070000000000004</v>
      </c>
      <c r="DJ75" s="55">
        <v>1.444</v>
      </c>
      <c r="DK75" s="55">
        <v>1.1870000000000001</v>
      </c>
      <c r="DL75" s="55">
        <v>0.84599999999999997</v>
      </c>
      <c r="DM75" s="55">
        <v>0.53200000000000003</v>
      </c>
      <c r="DN75" s="55">
        <v>0.38800000000000001</v>
      </c>
      <c r="DO75" s="55">
        <v>0.24399999999999999</v>
      </c>
      <c r="DP75" s="55">
        <v>0.19500000000000001</v>
      </c>
      <c r="DQ75" s="55">
        <v>1.2589999999999999</v>
      </c>
      <c r="DR75" s="55">
        <v>0.89400000000000002</v>
      </c>
      <c r="DS75" s="55">
        <v>0.52800000000000002</v>
      </c>
      <c r="DT75" s="55">
        <v>0.49299999999999999</v>
      </c>
      <c r="DU75" s="55">
        <v>0.46200000000000002</v>
      </c>
      <c r="DV75" s="55">
        <v>0.38100000000000001</v>
      </c>
      <c r="DW75" s="55">
        <v>0.27900000000000003</v>
      </c>
      <c r="DX75" s="55">
        <v>0.17799999999999999</v>
      </c>
      <c r="DY75" s="55">
        <v>6.4359999999999999</v>
      </c>
      <c r="DZ75" s="55">
        <v>3.9980000000000002</v>
      </c>
      <c r="EA75" s="55">
        <v>3.7679999999999998</v>
      </c>
      <c r="EB75" s="55">
        <v>3.2509999999999999</v>
      </c>
      <c r="EC75" s="55">
        <v>2.1739999999999999</v>
      </c>
      <c r="ED75" s="55">
        <v>1.9339999999999999</v>
      </c>
      <c r="EE75" s="55">
        <v>0.78700000000000003</v>
      </c>
      <c r="EF75" s="55">
        <v>0.47899999999999998</v>
      </c>
      <c r="EG75" s="55">
        <v>0.23300000000000001</v>
      </c>
      <c r="EH75" s="55">
        <v>2.726</v>
      </c>
      <c r="EI75" s="55">
        <v>1.556</v>
      </c>
      <c r="EJ75" s="55">
        <v>1.103</v>
      </c>
      <c r="EK75" s="55">
        <v>0.999</v>
      </c>
      <c r="EL75" s="55">
        <v>0.66100000000000003</v>
      </c>
      <c r="EM75" s="55">
        <v>0.622</v>
      </c>
      <c r="EN75" s="55">
        <v>0.25700000000000001</v>
      </c>
      <c r="EO75" s="55">
        <v>0.20799999999999999</v>
      </c>
      <c r="EP75" s="55">
        <v>8.7999999999999995E-2</v>
      </c>
      <c r="EQ75" s="55">
        <v>104.46</v>
      </c>
      <c r="ER75" s="55">
        <v>74.09</v>
      </c>
      <c r="ES75" s="55">
        <v>9</v>
      </c>
      <c r="ET75" s="55">
        <v>41.94</v>
      </c>
      <c r="EU75" s="55">
        <v>86.38</v>
      </c>
    </row>
    <row r="76" spans="1:151" x14ac:dyDescent="0.2">
      <c r="A76" s="3">
        <v>73</v>
      </c>
      <c r="B76" s="20">
        <v>285</v>
      </c>
      <c r="C76" s="21">
        <v>306.39999999999998</v>
      </c>
      <c r="D76" s="24"/>
      <c r="E76" s="24"/>
      <c r="F76" s="24"/>
      <c r="G76" s="24"/>
      <c r="H76" s="24"/>
      <c r="I76" s="24"/>
      <c r="J76" s="24"/>
      <c r="K76" s="24"/>
      <c r="L76" s="24">
        <v>222.3</v>
      </c>
      <c r="M76" s="21">
        <v>239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>
        <v>174.91</v>
      </c>
      <c r="AA76" s="34">
        <v>95.83</v>
      </c>
      <c r="AB76" s="35">
        <v>3</v>
      </c>
      <c r="AC76" s="52">
        <v>193.99</v>
      </c>
      <c r="AD76" s="52">
        <v>193.99</v>
      </c>
      <c r="AE76" s="24"/>
      <c r="AF76" s="53"/>
      <c r="AG76" s="52">
        <v>70.400000000000006</v>
      </c>
      <c r="AH76" s="54">
        <v>70.400000000000006</v>
      </c>
      <c r="AI76" s="52">
        <v>10</v>
      </c>
      <c r="AJ76" s="54">
        <v>10</v>
      </c>
      <c r="AK76" s="52">
        <v>1.5609999999999999</v>
      </c>
      <c r="AL76" s="54">
        <v>1.5609999999999999</v>
      </c>
      <c r="AM76" s="55">
        <v>0</v>
      </c>
      <c r="AN76" s="55">
        <v>1118.52</v>
      </c>
      <c r="AO76" s="55">
        <v>0</v>
      </c>
      <c r="AP76" s="55">
        <v>819.83</v>
      </c>
      <c r="AQ76" s="55">
        <v>726.05</v>
      </c>
      <c r="AR76" s="55">
        <v>1261.9000000000001</v>
      </c>
      <c r="AS76" s="55">
        <v>0</v>
      </c>
      <c r="AT76" s="55">
        <v>1029.99</v>
      </c>
      <c r="AU76" s="55">
        <v>943.56</v>
      </c>
      <c r="AV76" s="55">
        <v>1340.96</v>
      </c>
      <c r="AW76" s="55">
        <v>0</v>
      </c>
      <c r="AX76" s="55">
        <v>1142.1400000000001</v>
      </c>
      <c r="AY76" s="55">
        <v>1025.8599999999999</v>
      </c>
      <c r="AZ76" s="55">
        <v>642.29999999999995</v>
      </c>
      <c r="BA76" s="55">
        <v>946.09</v>
      </c>
      <c r="BB76" s="55">
        <v>830.07</v>
      </c>
      <c r="BC76" s="55">
        <v>638.01</v>
      </c>
      <c r="BD76" s="55">
        <v>11.54</v>
      </c>
      <c r="BE76" s="55">
        <v>1063.8699999999999</v>
      </c>
      <c r="BF76" s="55">
        <v>1049.24</v>
      </c>
      <c r="BG76" s="55">
        <v>881.32</v>
      </c>
      <c r="BH76" s="55">
        <v>871.15</v>
      </c>
      <c r="BI76" s="55">
        <v>533.62</v>
      </c>
      <c r="BJ76" s="55">
        <v>77.67</v>
      </c>
      <c r="BK76" s="55">
        <v>678.53</v>
      </c>
      <c r="BL76" s="55">
        <v>0</v>
      </c>
      <c r="BM76" s="55">
        <v>285.39999999999998</v>
      </c>
      <c r="BN76" s="55">
        <v>0</v>
      </c>
      <c r="BO76" s="55">
        <v>97.01</v>
      </c>
      <c r="BP76" s="55">
        <v>0</v>
      </c>
      <c r="BQ76" s="55">
        <v>10.220000000000001</v>
      </c>
      <c r="BR76" s="55">
        <v>7.24</v>
      </c>
      <c r="BS76" s="55">
        <v>3.3130000000000002</v>
      </c>
      <c r="BT76" s="55">
        <v>2.6240000000000001</v>
      </c>
      <c r="BU76" s="55">
        <v>1.2230000000000001</v>
      </c>
      <c r="BV76" s="55">
        <v>0.68200000000000005</v>
      </c>
      <c r="BW76" s="55">
        <v>1.5860000000000001</v>
      </c>
      <c r="BX76" s="55">
        <v>21.7</v>
      </c>
      <c r="BY76" s="55">
        <v>35.299999999999997</v>
      </c>
      <c r="BZ76" s="55">
        <v>73.400000000000006</v>
      </c>
      <c r="CA76" s="55">
        <v>119.6</v>
      </c>
      <c r="CB76" s="55">
        <v>4.51</v>
      </c>
      <c r="CC76" s="55">
        <v>62.23</v>
      </c>
      <c r="CD76" s="55">
        <v>29.72</v>
      </c>
      <c r="CE76" s="55">
        <v>88.55</v>
      </c>
      <c r="CF76" s="55">
        <v>41.33</v>
      </c>
      <c r="CG76" s="55">
        <v>15.69</v>
      </c>
      <c r="CH76" s="55">
        <v>21.76</v>
      </c>
      <c r="CI76" s="55">
        <v>35.22</v>
      </c>
      <c r="CJ76" s="55">
        <v>61.57</v>
      </c>
      <c r="CK76" s="55">
        <v>7.04</v>
      </c>
      <c r="CL76" s="55">
        <v>4.5910000000000002</v>
      </c>
      <c r="CM76" s="55">
        <v>2.863</v>
      </c>
      <c r="CN76" s="55">
        <v>2.7429999999999999</v>
      </c>
      <c r="CO76" s="55">
        <v>2.3519999999999999</v>
      </c>
      <c r="CP76" s="55">
        <v>1.5509999999999999</v>
      </c>
      <c r="CQ76" s="55">
        <v>1.407</v>
      </c>
      <c r="CR76" s="55">
        <v>1026.07</v>
      </c>
      <c r="CS76" s="55">
        <v>917.5</v>
      </c>
      <c r="CT76" s="55">
        <v>692.64</v>
      </c>
      <c r="CU76" s="55">
        <v>1053.52</v>
      </c>
      <c r="CV76" s="55">
        <v>1020.27</v>
      </c>
      <c r="CW76" s="55">
        <v>996.36</v>
      </c>
      <c r="CX76" s="55">
        <v>986.98</v>
      </c>
      <c r="CY76" s="55">
        <v>953.73</v>
      </c>
      <c r="CZ76" s="55">
        <v>929.82</v>
      </c>
      <c r="DA76" s="55">
        <v>7.1890000000000001</v>
      </c>
      <c r="DB76" s="55">
        <v>6.6040000000000001</v>
      </c>
      <c r="DC76" s="55">
        <v>4.1479999999999997</v>
      </c>
      <c r="DD76" s="55">
        <v>1.732</v>
      </c>
      <c r="DE76" s="55">
        <v>0.51800000000000002</v>
      </c>
      <c r="DF76" s="55">
        <v>0.59399999999999997</v>
      </c>
      <c r="DG76" s="55">
        <v>0.72199999999999998</v>
      </c>
      <c r="DH76" s="55">
        <v>0.48499999999999999</v>
      </c>
      <c r="DI76" s="55">
        <v>7.4059999999999997</v>
      </c>
      <c r="DJ76" s="55">
        <v>1.444</v>
      </c>
      <c r="DK76" s="55">
        <v>1.1870000000000001</v>
      </c>
      <c r="DL76" s="55">
        <v>0.84599999999999997</v>
      </c>
      <c r="DM76" s="55">
        <v>0.53200000000000003</v>
      </c>
      <c r="DN76" s="55">
        <v>0.38800000000000001</v>
      </c>
      <c r="DO76" s="55">
        <v>0.24399999999999999</v>
      </c>
      <c r="DP76" s="55">
        <v>0.19500000000000001</v>
      </c>
      <c r="DQ76" s="55">
        <v>1.2589999999999999</v>
      </c>
      <c r="DR76" s="55">
        <v>0.89400000000000002</v>
      </c>
      <c r="DS76" s="55">
        <v>0.52800000000000002</v>
      </c>
      <c r="DT76" s="55">
        <v>0.49299999999999999</v>
      </c>
      <c r="DU76" s="55">
        <v>0.46200000000000002</v>
      </c>
      <c r="DV76" s="55">
        <v>0.38100000000000001</v>
      </c>
      <c r="DW76" s="55">
        <v>0.27900000000000003</v>
      </c>
      <c r="DX76" s="55">
        <v>0.17799999999999999</v>
      </c>
      <c r="DY76" s="55">
        <v>6.4359999999999999</v>
      </c>
      <c r="DZ76" s="55">
        <v>3.9980000000000002</v>
      </c>
      <c r="EA76" s="55">
        <v>3.7679999999999998</v>
      </c>
      <c r="EB76" s="55">
        <v>3.2509999999999999</v>
      </c>
      <c r="EC76" s="55">
        <v>2.1739999999999999</v>
      </c>
      <c r="ED76" s="55">
        <v>1.9339999999999999</v>
      </c>
      <c r="EE76" s="55">
        <v>0.78700000000000003</v>
      </c>
      <c r="EF76" s="55">
        <v>0.47899999999999998</v>
      </c>
      <c r="EG76" s="55">
        <v>0.23300000000000001</v>
      </c>
      <c r="EH76" s="55">
        <v>2.7679999999999998</v>
      </c>
      <c r="EI76" s="55">
        <v>1.5780000000000001</v>
      </c>
      <c r="EJ76" s="55">
        <v>1.103</v>
      </c>
      <c r="EK76" s="55">
        <v>0.999</v>
      </c>
      <c r="EL76" s="55">
        <v>0.66100000000000003</v>
      </c>
      <c r="EM76" s="55">
        <v>0.622</v>
      </c>
      <c r="EN76" s="55">
        <v>0.25700000000000001</v>
      </c>
      <c r="EO76" s="55">
        <v>0.20799999999999999</v>
      </c>
      <c r="EP76" s="55">
        <v>8.7999999999999995E-2</v>
      </c>
      <c r="EQ76" s="55">
        <v>106.38</v>
      </c>
      <c r="ER76" s="55">
        <v>75.5</v>
      </c>
      <c r="ES76" s="55">
        <v>9</v>
      </c>
      <c r="ET76" s="55">
        <v>41.94</v>
      </c>
      <c r="EU76" s="55">
        <v>86.38</v>
      </c>
    </row>
    <row r="77" spans="1:151" x14ac:dyDescent="0.2">
      <c r="A77" s="3">
        <v>74</v>
      </c>
      <c r="B77" s="20">
        <v>285</v>
      </c>
      <c r="C77" s="21">
        <v>306.39999999999998</v>
      </c>
      <c r="D77" s="24"/>
      <c r="E77" s="24"/>
      <c r="F77" s="24"/>
      <c r="G77" s="24"/>
      <c r="H77" s="24"/>
      <c r="I77" s="24"/>
      <c r="J77" s="24"/>
      <c r="K77" s="24"/>
      <c r="L77" s="24">
        <v>222.3</v>
      </c>
      <c r="M77" s="21">
        <v>239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>
        <v>178.88</v>
      </c>
      <c r="AA77" s="34">
        <v>95.04</v>
      </c>
      <c r="AB77" s="35">
        <v>3</v>
      </c>
      <c r="AC77" s="52">
        <v>205.82</v>
      </c>
      <c r="AD77" s="52">
        <v>205.82</v>
      </c>
      <c r="AE77" s="24"/>
      <c r="AF77" s="53"/>
      <c r="AG77" s="52">
        <v>74.400000000000006</v>
      </c>
      <c r="AH77" s="54">
        <v>74.400000000000006</v>
      </c>
      <c r="AI77" s="52">
        <v>10</v>
      </c>
      <c r="AJ77" s="54">
        <v>10</v>
      </c>
      <c r="AK77" s="52">
        <v>1.587</v>
      </c>
      <c r="AL77" s="54">
        <v>1.587</v>
      </c>
      <c r="AM77" s="55">
        <v>0</v>
      </c>
      <c r="AN77" s="55">
        <v>1141</v>
      </c>
      <c r="AO77" s="55">
        <v>0</v>
      </c>
      <c r="AP77" s="55">
        <v>835.02</v>
      </c>
      <c r="AQ77" s="55">
        <v>739.66</v>
      </c>
      <c r="AR77" s="55">
        <v>1287.25</v>
      </c>
      <c r="AS77" s="55">
        <v>0</v>
      </c>
      <c r="AT77" s="55">
        <v>1049.8900000000001</v>
      </c>
      <c r="AU77" s="55">
        <v>962.93</v>
      </c>
      <c r="AV77" s="55">
        <v>1367.51</v>
      </c>
      <c r="AW77" s="55">
        <v>0</v>
      </c>
      <c r="AX77" s="55">
        <v>1164.79</v>
      </c>
      <c r="AY77" s="55">
        <v>1046.42</v>
      </c>
      <c r="AZ77" s="55">
        <v>653.71</v>
      </c>
      <c r="BA77" s="55">
        <v>962.98</v>
      </c>
      <c r="BB77" s="55">
        <v>844.73</v>
      </c>
      <c r="BC77" s="55">
        <v>651.04999999999995</v>
      </c>
      <c r="BD77" s="55">
        <v>11.81</v>
      </c>
      <c r="BE77" s="55">
        <v>1085.92</v>
      </c>
      <c r="BF77" s="55">
        <v>1071.44</v>
      </c>
      <c r="BG77" s="55">
        <v>898.95</v>
      </c>
      <c r="BH77" s="55">
        <v>889.02</v>
      </c>
      <c r="BI77" s="55">
        <v>545.25</v>
      </c>
      <c r="BJ77" s="55">
        <v>77.14</v>
      </c>
      <c r="BK77" s="55">
        <v>684.3</v>
      </c>
      <c r="BL77" s="55">
        <v>0</v>
      </c>
      <c r="BM77" s="55">
        <v>291.60000000000002</v>
      </c>
      <c r="BN77" s="55">
        <v>0</v>
      </c>
      <c r="BO77" s="55">
        <v>99.1</v>
      </c>
      <c r="BP77" s="55">
        <v>0</v>
      </c>
      <c r="BQ77" s="55">
        <v>10.44</v>
      </c>
      <c r="BR77" s="55">
        <v>7.13</v>
      </c>
      <c r="BS77" s="55">
        <v>3.5070000000000001</v>
      </c>
      <c r="BT77" s="55">
        <v>2.798</v>
      </c>
      <c r="BU77" s="55">
        <v>1.3080000000000001</v>
      </c>
      <c r="BV77" s="55">
        <v>0.69899999999999995</v>
      </c>
      <c r="BW77" s="55">
        <v>1.611</v>
      </c>
      <c r="BX77" s="55">
        <v>21.7</v>
      </c>
      <c r="BY77" s="55">
        <v>35.299999999999997</v>
      </c>
      <c r="BZ77" s="55">
        <v>73.400000000000006</v>
      </c>
      <c r="CA77" s="55">
        <v>119.6</v>
      </c>
      <c r="CB77" s="55">
        <v>4.51</v>
      </c>
      <c r="CC77" s="55">
        <v>64.91</v>
      </c>
      <c r="CD77" s="55">
        <v>30.98</v>
      </c>
      <c r="CE77" s="55">
        <v>92.34</v>
      </c>
      <c r="CF77" s="55">
        <v>43.04</v>
      </c>
      <c r="CG77" s="55">
        <v>15.69</v>
      </c>
      <c r="CH77" s="55">
        <v>21.76</v>
      </c>
      <c r="CI77" s="55">
        <v>35.22</v>
      </c>
      <c r="CJ77" s="55">
        <v>61.57</v>
      </c>
      <c r="CK77" s="55">
        <v>7.04</v>
      </c>
      <c r="CL77" s="55">
        <v>4.7060000000000004</v>
      </c>
      <c r="CM77" s="55">
        <v>2.9340000000000002</v>
      </c>
      <c r="CN77" s="55">
        <v>2.8119999999999998</v>
      </c>
      <c r="CO77" s="55">
        <v>2.411</v>
      </c>
      <c r="CP77" s="55">
        <v>1.59</v>
      </c>
      <c r="CQ77" s="55">
        <v>1.4430000000000001</v>
      </c>
      <c r="CR77" s="55">
        <v>1042.02</v>
      </c>
      <c r="CS77" s="55">
        <v>932.43</v>
      </c>
      <c r="CT77" s="55">
        <v>704.48</v>
      </c>
      <c r="CU77" s="55">
        <v>1070.04</v>
      </c>
      <c r="CV77" s="55">
        <v>1037.28</v>
      </c>
      <c r="CW77" s="55">
        <v>1013.38</v>
      </c>
      <c r="CX77" s="55">
        <v>1004.48</v>
      </c>
      <c r="CY77" s="55">
        <v>971.72</v>
      </c>
      <c r="CZ77" s="55">
        <v>947.83</v>
      </c>
      <c r="DA77" s="55">
        <v>7.694</v>
      </c>
      <c r="DB77" s="55">
        <v>7.069</v>
      </c>
      <c r="DC77" s="55">
        <v>4.4420000000000002</v>
      </c>
      <c r="DD77" s="55">
        <v>1.855</v>
      </c>
      <c r="DE77" s="55">
        <v>0.55500000000000005</v>
      </c>
      <c r="DF77" s="55">
        <v>0.63800000000000001</v>
      </c>
      <c r="DG77" s="55">
        <v>0.77600000000000002</v>
      </c>
      <c r="DH77" s="55">
        <v>0.52100000000000002</v>
      </c>
      <c r="DI77" s="55">
        <v>8.0820000000000007</v>
      </c>
      <c r="DJ77" s="55">
        <v>1.48</v>
      </c>
      <c r="DK77" s="55">
        <v>1.2170000000000001</v>
      </c>
      <c r="DL77" s="55">
        <v>0.86799999999999999</v>
      </c>
      <c r="DM77" s="55">
        <v>0.54600000000000004</v>
      </c>
      <c r="DN77" s="55">
        <v>0.39800000000000002</v>
      </c>
      <c r="DO77" s="55">
        <v>0.25</v>
      </c>
      <c r="DP77" s="55">
        <v>0.2</v>
      </c>
      <c r="DQ77" s="55">
        <v>1.2909999999999999</v>
      </c>
      <c r="DR77" s="55">
        <v>0.91600000000000004</v>
      </c>
      <c r="DS77" s="55">
        <v>0.54100000000000004</v>
      </c>
      <c r="DT77" s="55">
        <v>0.50600000000000001</v>
      </c>
      <c r="DU77" s="55">
        <v>0.47399999999999998</v>
      </c>
      <c r="DV77" s="55">
        <v>0.39</v>
      </c>
      <c r="DW77" s="55">
        <v>0.28599999999999998</v>
      </c>
      <c r="DX77" s="55">
        <v>0.183</v>
      </c>
      <c r="DY77" s="55">
        <v>6.5990000000000002</v>
      </c>
      <c r="DZ77" s="55">
        <v>4.0990000000000002</v>
      </c>
      <c r="EA77" s="55">
        <v>3.863</v>
      </c>
      <c r="EB77" s="55">
        <v>3.3330000000000002</v>
      </c>
      <c r="EC77" s="55">
        <v>2.2290000000000001</v>
      </c>
      <c r="ED77" s="55">
        <v>1.9830000000000001</v>
      </c>
      <c r="EE77" s="55">
        <v>0.80700000000000005</v>
      </c>
      <c r="EF77" s="55">
        <v>0.49099999999999999</v>
      </c>
      <c r="EG77" s="55">
        <v>0.23799999999999999</v>
      </c>
      <c r="EH77" s="55">
        <v>2.8370000000000002</v>
      </c>
      <c r="EI77" s="55">
        <v>1.617</v>
      </c>
      <c r="EJ77" s="55">
        <v>1.1299999999999999</v>
      </c>
      <c r="EK77" s="55">
        <v>1.024</v>
      </c>
      <c r="EL77" s="55">
        <v>0.67700000000000005</v>
      </c>
      <c r="EM77" s="55">
        <v>0.63700000000000001</v>
      </c>
      <c r="EN77" s="55">
        <v>0.26300000000000001</v>
      </c>
      <c r="EO77" s="55">
        <v>0.21299999999999999</v>
      </c>
      <c r="EP77" s="55">
        <v>0.09</v>
      </c>
      <c r="EQ77" s="55">
        <v>108.26</v>
      </c>
      <c r="ER77" s="55">
        <v>76.87</v>
      </c>
      <c r="ES77" s="55">
        <v>9</v>
      </c>
      <c r="ET77" s="55">
        <v>41.94</v>
      </c>
      <c r="EU77" s="55">
        <v>86.38</v>
      </c>
    </row>
    <row r="78" spans="1:151" x14ac:dyDescent="0.2">
      <c r="A78" s="3">
        <v>75</v>
      </c>
      <c r="B78" s="20">
        <v>285</v>
      </c>
      <c r="C78" s="21">
        <v>306.39999999999998</v>
      </c>
      <c r="D78" s="24"/>
      <c r="E78" s="24"/>
      <c r="F78" s="24"/>
      <c r="G78" s="24"/>
      <c r="H78" s="24"/>
      <c r="I78" s="24"/>
      <c r="J78" s="24"/>
      <c r="K78" s="24"/>
      <c r="L78" s="24">
        <v>222.3</v>
      </c>
      <c r="M78" s="21">
        <v>239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>
        <v>182.82</v>
      </c>
      <c r="AA78" s="34">
        <v>94.24</v>
      </c>
      <c r="AB78" s="35">
        <v>3</v>
      </c>
      <c r="AC78" s="52">
        <v>218.73</v>
      </c>
      <c r="AD78" s="52">
        <v>218.73</v>
      </c>
      <c r="AE78" s="24"/>
      <c r="AF78" s="53"/>
      <c r="AG78" s="52">
        <v>78.8</v>
      </c>
      <c r="AH78" s="54">
        <v>78.8</v>
      </c>
      <c r="AI78" s="52">
        <v>10</v>
      </c>
      <c r="AJ78" s="54">
        <v>10</v>
      </c>
      <c r="AK78" s="52">
        <v>1.6160000000000001</v>
      </c>
      <c r="AL78" s="54">
        <v>1.6160000000000001</v>
      </c>
      <c r="AM78" s="55">
        <v>0</v>
      </c>
      <c r="AN78" s="55">
        <v>1162.75</v>
      </c>
      <c r="AO78" s="55">
        <v>0</v>
      </c>
      <c r="AP78" s="55">
        <v>850.16</v>
      </c>
      <c r="AQ78" s="55">
        <v>753.29</v>
      </c>
      <c r="AR78" s="55">
        <v>1311.88</v>
      </c>
      <c r="AS78" s="55">
        <v>0</v>
      </c>
      <c r="AT78" s="55">
        <v>1069.71</v>
      </c>
      <c r="AU78" s="55">
        <v>982.3</v>
      </c>
      <c r="AV78" s="55">
        <v>1393.31</v>
      </c>
      <c r="AW78" s="55">
        <v>0</v>
      </c>
      <c r="AX78" s="55">
        <v>1187.3599999999999</v>
      </c>
      <c r="AY78" s="55">
        <v>1066.96</v>
      </c>
      <c r="AZ78" s="55">
        <v>665.04</v>
      </c>
      <c r="BA78" s="55">
        <v>979.74</v>
      </c>
      <c r="BB78" s="55">
        <v>859.24</v>
      </c>
      <c r="BC78" s="55">
        <v>664.14</v>
      </c>
      <c r="BD78" s="55">
        <v>12.08</v>
      </c>
      <c r="BE78" s="55">
        <v>1107.4000000000001</v>
      </c>
      <c r="BF78" s="55">
        <v>1093.07</v>
      </c>
      <c r="BG78" s="55">
        <v>916.44</v>
      </c>
      <c r="BH78" s="55">
        <v>906.74</v>
      </c>
      <c r="BI78" s="55">
        <v>556.79999999999995</v>
      </c>
      <c r="BJ78" s="55">
        <v>76.61</v>
      </c>
      <c r="BK78" s="55">
        <v>685.63</v>
      </c>
      <c r="BL78" s="55">
        <v>0</v>
      </c>
      <c r="BM78" s="55">
        <v>297.76</v>
      </c>
      <c r="BN78" s="55">
        <v>0</v>
      </c>
      <c r="BO78" s="55">
        <v>101.18</v>
      </c>
      <c r="BP78" s="55">
        <v>0</v>
      </c>
      <c r="BQ78" s="55">
        <v>10.65</v>
      </c>
      <c r="BR78" s="55">
        <v>7.01</v>
      </c>
      <c r="BS78" s="55">
        <v>3.7080000000000002</v>
      </c>
      <c r="BT78" s="55">
        <v>2.984</v>
      </c>
      <c r="BU78" s="55">
        <v>1.4</v>
      </c>
      <c r="BV78" s="55">
        <v>0.71599999999999997</v>
      </c>
      <c r="BW78" s="55">
        <v>1.6379999999999999</v>
      </c>
      <c r="BX78" s="55">
        <v>21.7</v>
      </c>
      <c r="BY78" s="55">
        <v>35.299999999999997</v>
      </c>
      <c r="BZ78" s="55">
        <v>73.400000000000006</v>
      </c>
      <c r="CA78" s="55">
        <v>119.6</v>
      </c>
      <c r="CB78" s="55">
        <v>4.51</v>
      </c>
      <c r="CC78" s="55">
        <v>67.59</v>
      </c>
      <c r="CD78" s="55">
        <v>32.21</v>
      </c>
      <c r="CE78" s="55">
        <v>96.14</v>
      </c>
      <c r="CF78" s="55">
        <v>44.7</v>
      </c>
      <c r="CG78" s="55">
        <v>15.69</v>
      </c>
      <c r="CH78" s="55">
        <v>21.76</v>
      </c>
      <c r="CI78" s="55">
        <v>35.22</v>
      </c>
      <c r="CJ78" s="55">
        <v>61.57</v>
      </c>
      <c r="CK78" s="55">
        <v>7.04</v>
      </c>
      <c r="CL78" s="55">
        <v>4.7060000000000004</v>
      </c>
      <c r="CM78" s="55">
        <v>2.9340000000000002</v>
      </c>
      <c r="CN78" s="55">
        <v>2.8119999999999998</v>
      </c>
      <c r="CO78" s="55">
        <v>2.411</v>
      </c>
      <c r="CP78" s="55">
        <v>1.59</v>
      </c>
      <c r="CQ78" s="55">
        <v>1.4430000000000001</v>
      </c>
      <c r="CR78" s="55">
        <v>1057.82</v>
      </c>
      <c r="CS78" s="55">
        <v>947.16</v>
      </c>
      <c r="CT78" s="55">
        <v>716.3</v>
      </c>
      <c r="CU78" s="55">
        <v>1086.3499999999999</v>
      </c>
      <c r="CV78" s="55">
        <v>1054.1099999999999</v>
      </c>
      <c r="CW78" s="55">
        <v>1030.29</v>
      </c>
      <c r="CX78" s="55">
        <v>1021.8</v>
      </c>
      <c r="CY78" s="55">
        <v>989.57</v>
      </c>
      <c r="CZ78" s="55">
        <v>965.74</v>
      </c>
      <c r="DA78" s="55">
        <v>8.25</v>
      </c>
      <c r="DB78" s="55">
        <v>7.58</v>
      </c>
      <c r="DC78" s="55">
        <v>4.766</v>
      </c>
      <c r="DD78" s="55">
        <v>1.99</v>
      </c>
      <c r="DE78" s="55">
        <v>0.59499999999999997</v>
      </c>
      <c r="DF78" s="55">
        <v>0.68700000000000006</v>
      </c>
      <c r="DG78" s="55">
        <v>0.83599999999999997</v>
      </c>
      <c r="DH78" s="55">
        <v>0.56100000000000005</v>
      </c>
      <c r="DI78" s="55">
        <v>8.8480000000000008</v>
      </c>
      <c r="DJ78" s="55">
        <v>1.48</v>
      </c>
      <c r="DK78" s="55">
        <v>1.2170000000000001</v>
      </c>
      <c r="DL78" s="55">
        <v>0.86799999999999999</v>
      </c>
      <c r="DM78" s="55">
        <v>0.54600000000000004</v>
      </c>
      <c r="DN78" s="55">
        <v>0.39800000000000002</v>
      </c>
      <c r="DO78" s="55">
        <v>0.25</v>
      </c>
      <c r="DP78" s="55">
        <v>0.2</v>
      </c>
      <c r="DQ78" s="55">
        <v>1.2909999999999999</v>
      </c>
      <c r="DR78" s="55">
        <v>0.91600000000000004</v>
      </c>
      <c r="DS78" s="55">
        <v>0.54100000000000004</v>
      </c>
      <c r="DT78" s="55">
        <v>0.50600000000000001</v>
      </c>
      <c r="DU78" s="55">
        <v>0.47399999999999998</v>
      </c>
      <c r="DV78" s="55">
        <v>0.39</v>
      </c>
      <c r="DW78" s="55">
        <v>0.28599999999999998</v>
      </c>
      <c r="DX78" s="55">
        <v>0.183</v>
      </c>
      <c r="DY78" s="55">
        <v>6.5990000000000002</v>
      </c>
      <c r="DZ78" s="55">
        <v>4.0990000000000002</v>
      </c>
      <c r="EA78" s="55">
        <v>3.863</v>
      </c>
      <c r="EB78" s="55">
        <v>3.3330000000000002</v>
      </c>
      <c r="EC78" s="55">
        <v>2.2290000000000001</v>
      </c>
      <c r="ED78" s="55">
        <v>1.9830000000000001</v>
      </c>
      <c r="EE78" s="55">
        <v>0.80700000000000005</v>
      </c>
      <c r="EF78" s="55">
        <v>0.49099999999999999</v>
      </c>
      <c r="EG78" s="55">
        <v>0.23799999999999999</v>
      </c>
      <c r="EH78" s="55">
        <v>2.8370000000000002</v>
      </c>
      <c r="EI78" s="55">
        <v>1.617</v>
      </c>
      <c r="EJ78" s="55">
        <v>1.1299999999999999</v>
      </c>
      <c r="EK78" s="55">
        <v>1.024</v>
      </c>
      <c r="EL78" s="55">
        <v>0.67700000000000005</v>
      </c>
      <c r="EM78" s="55">
        <v>0.63700000000000001</v>
      </c>
      <c r="EN78" s="55">
        <v>0.26300000000000001</v>
      </c>
      <c r="EO78" s="55">
        <v>0.21299999999999999</v>
      </c>
      <c r="EP78" s="55">
        <v>0.09</v>
      </c>
      <c r="EQ78" s="55">
        <v>110.11</v>
      </c>
      <c r="ER78" s="55">
        <v>78.23</v>
      </c>
      <c r="ES78" s="55">
        <v>9</v>
      </c>
      <c r="ET78" s="55">
        <v>41.94</v>
      </c>
      <c r="EU78" s="55">
        <v>86.38</v>
      </c>
    </row>
    <row r="79" spans="1:151" x14ac:dyDescent="0.2">
      <c r="A79" s="3">
        <v>76</v>
      </c>
      <c r="B79" s="20">
        <v>285</v>
      </c>
      <c r="C79" s="21">
        <v>306.39999999999998</v>
      </c>
      <c r="D79" s="24"/>
      <c r="E79" s="24"/>
      <c r="F79" s="24"/>
      <c r="G79" s="24"/>
      <c r="H79" s="24"/>
      <c r="I79" s="24"/>
      <c r="J79" s="24"/>
      <c r="K79" s="24"/>
      <c r="L79" s="24">
        <v>222.3</v>
      </c>
      <c r="M79" s="21">
        <v>239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>
        <v>186.73</v>
      </c>
      <c r="AA79" s="34">
        <v>93.45</v>
      </c>
      <c r="AB79" s="35">
        <v>3</v>
      </c>
      <c r="AC79" s="52">
        <v>232.85</v>
      </c>
      <c r="AD79" s="52">
        <v>232.85</v>
      </c>
      <c r="AE79" s="24"/>
      <c r="AF79" s="53"/>
      <c r="AG79" s="52">
        <v>83.62</v>
      </c>
      <c r="AH79" s="54">
        <v>83.62</v>
      </c>
      <c r="AI79" s="52">
        <v>10</v>
      </c>
      <c r="AJ79" s="54">
        <v>10</v>
      </c>
      <c r="AK79" s="52">
        <v>1.6279999999999999</v>
      </c>
      <c r="AL79" s="54">
        <v>1.6279999999999999</v>
      </c>
      <c r="AM79" s="55">
        <v>0</v>
      </c>
      <c r="AN79" s="55">
        <v>1183.57</v>
      </c>
      <c r="AO79" s="55">
        <v>0</v>
      </c>
      <c r="AP79" s="55">
        <v>865.26</v>
      </c>
      <c r="AQ79" s="55">
        <v>766.92</v>
      </c>
      <c r="AR79" s="55">
        <v>1335.63</v>
      </c>
      <c r="AS79" s="55">
        <v>0</v>
      </c>
      <c r="AT79" s="55">
        <v>1089.4100000000001</v>
      </c>
      <c r="AU79" s="55">
        <v>1001.62</v>
      </c>
      <c r="AV79" s="55">
        <v>1418.2</v>
      </c>
      <c r="AW79" s="55">
        <v>0</v>
      </c>
      <c r="AX79" s="55">
        <v>1209.81</v>
      </c>
      <c r="AY79" s="55">
        <v>1087.47</v>
      </c>
      <c r="AZ79" s="55">
        <v>676.3</v>
      </c>
      <c r="BA79" s="55">
        <v>996.31</v>
      </c>
      <c r="BB79" s="55">
        <v>873.55</v>
      </c>
      <c r="BC79" s="55">
        <v>677.25</v>
      </c>
      <c r="BD79" s="55">
        <v>12.35</v>
      </c>
      <c r="BE79" s="55">
        <v>1128.2</v>
      </c>
      <c r="BF79" s="55">
        <v>1114.04</v>
      </c>
      <c r="BG79" s="55">
        <v>933.75</v>
      </c>
      <c r="BH79" s="55">
        <v>924.29</v>
      </c>
      <c r="BI79" s="55">
        <v>568.22</v>
      </c>
      <c r="BJ79" s="55">
        <v>76.08</v>
      </c>
      <c r="BK79" s="55">
        <v>685.87</v>
      </c>
      <c r="BL79" s="55">
        <v>0</v>
      </c>
      <c r="BM79" s="55">
        <v>303.87</v>
      </c>
      <c r="BN79" s="55">
        <v>0</v>
      </c>
      <c r="BO79" s="55">
        <v>103.24</v>
      </c>
      <c r="BP79" s="55">
        <v>0</v>
      </c>
      <c r="BQ79" s="55">
        <v>10.87</v>
      </c>
      <c r="BR79" s="55">
        <v>6.89</v>
      </c>
      <c r="BS79" s="55">
        <v>3.919</v>
      </c>
      <c r="BT79" s="55">
        <v>3.1850000000000001</v>
      </c>
      <c r="BU79" s="55">
        <v>1.5009999999999999</v>
      </c>
      <c r="BV79" s="55">
        <v>0.73299999999999998</v>
      </c>
      <c r="BW79" s="55">
        <v>1.65</v>
      </c>
      <c r="BX79" s="55">
        <v>21.7</v>
      </c>
      <c r="BY79" s="55">
        <v>35.299999999999997</v>
      </c>
      <c r="BZ79" s="55">
        <v>73.400000000000006</v>
      </c>
      <c r="CA79" s="55">
        <v>119.6</v>
      </c>
      <c r="CB79" s="55">
        <v>4.51</v>
      </c>
      <c r="CC79" s="55">
        <v>70.28</v>
      </c>
      <c r="CD79" s="55">
        <v>33.4</v>
      </c>
      <c r="CE79" s="55">
        <v>99.93</v>
      </c>
      <c r="CF79" s="55">
        <v>46.3</v>
      </c>
      <c r="CG79" s="55">
        <v>15.69</v>
      </c>
      <c r="CH79" s="55">
        <v>21.76</v>
      </c>
      <c r="CI79" s="55">
        <v>35.22</v>
      </c>
      <c r="CJ79" s="55">
        <v>61.57</v>
      </c>
      <c r="CK79" s="55">
        <v>7.04</v>
      </c>
      <c r="CL79" s="55">
        <v>4.8220000000000001</v>
      </c>
      <c r="CM79" s="55">
        <v>3.0059999999999998</v>
      </c>
      <c r="CN79" s="55">
        <v>2.8809999999999998</v>
      </c>
      <c r="CO79" s="55">
        <v>2.4700000000000002</v>
      </c>
      <c r="CP79" s="55">
        <v>1.629</v>
      </c>
      <c r="CQ79" s="55">
        <v>1.478</v>
      </c>
      <c r="CR79" s="55">
        <v>1073.44</v>
      </c>
      <c r="CS79" s="55">
        <v>961.65</v>
      </c>
      <c r="CT79" s="55">
        <v>728.09</v>
      </c>
      <c r="CU79" s="55">
        <v>1102.4000000000001</v>
      </c>
      <c r="CV79" s="55">
        <v>1070.74</v>
      </c>
      <c r="CW79" s="55">
        <v>1047.03</v>
      </c>
      <c r="CX79" s="55">
        <v>1038.8900000000001</v>
      </c>
      <c r="CY79" s="55">
        <v>1007.23</v>
      </c>
      <c r="CZ79" s="55">
        <v>983.52</v>
      </c>
      <c r="DA79" s="55">
        <v>8.8620000000000001</v>
      </c>
      <c r="DB79" s="55">
        <v>8.1440000000000001</v>
      </c>
      <c r="DC79" s="55">
        <v>5.1219999999999999</v>
      </c>
      <c r="DD79" s="55">
        <v>2.14</v>
      </c>
      <c r="DE79" s="55">
        <v>0.64</v>
      </c>
      <c r="DF79" s="55">
        <v>0.74099999999999999</v>
      </c>
      <c r="DG79" s="55">
        <v>0.90200000000000002</v>
      </c>
      <c r="DH79" s="55">
        <v>0.60499999999999998</v>
      </c>
      <c r="DI79" s="55">
        <v>9.7149999999999999</v>
      </c>
      <c r="DJ79" s="55">
        <v>1.516</v>
      </c>
      <c r="DK79" s="55">
        <v>1.2470000000000001</v>
      </c>
      <c r="DL79" s="55">
        <v>0.88900000000000001</v>
      </c>
      <c r="DM79" s="55">
        <v>0.56000000000000005</v>
      </c>
      <c r="DN79" s="55">
        <v>0.40799999999999997</v>
      </c>
      <c r="DO79" s="55">
        <v>0.25700000000000001</v>
      </c>
      <c r="DP79" s="55">
        <v>0.20499999999999999</v>
      </c>
      <c r="DQ79" s="55">
        <v>1.3220000000000001</v>
      </c>
      <c r="DR79" s="55">
        <v>0.93899999999999995</v>
      </c>
      <c r="DS79" s="55">
        <v>0.55400000000000005</v>
      </c>
      <c r="DT79" s="55">
        <v>0.51800000000000002</v>
      </c>
      <c r="DU79" s="55">
        <v>0.48599999999999999</v>
      </c>
      <c r="DV79" s="55">
        <v>0.4</v>
      </c>
      <c r="DW79" s="55">
        <v>0.29299999999999998</v>
      </c>
      <c r="DX79" s="55">
        <v>0.187</v>
      </c>
      <c r="DY79" s="55">
        <v>6.7619999999999996</v>
      </c>
      <c r="DZ79" s="55">
        <v>4.2</v>
      </c>
      <c r="EA79" s="55">
        <v>3.9580000000000002</v>
      </c>
      <c r="EB79" s="55">
        <v>3.415</v>
      </c>
      <c r="EC79" s="55">
        <v>2.2829999999999999</v>
      </c>
      <c r="ED79" s="55">
        <v>2.0310000000000001</v>
      </c>
      <c r="EE79" s="55">
        <v>0.82699999999999996</v>
      </c>
      <c r="EF79" s="55">
        <v>0.503</v>
      </c>
      <c r="EG79" s="55">
        <v>0.24399999999999999</v>
      </c>
      <c r="EH79" s="55">
        <v>2.907</v>
      </c>
      <c r="EI79" s="55">
        <v>1.6559999999999999</v>
      </c>
      <c r="EJ79" s="55">
        <v>1.157</v>
      </c>
      <c r="EK79" s="55">
        <v>1.048</v>
      </c>
      <c r="EL79" s="55">
        <v>0.69299999999999995</v>
      </c>
      <c r="EM79" s="55">
        <v>0.65200000000000002</v>
      </c>
      <c r="EN79" s="55">
        <v>0.27</v>
      </c>
      <c r="EO79" s="55">
        <v>0.218</v>
      </c>
      <c r="EP79" s="55">
        <v>9.1999999999999998E-2</v>
      </c>
      <c r="EQ79" s="55">
        <v>111.92</v>
      </c>
      <c r="ER79" s="55">
        <v>79.58</v>
      </c>
      <c r="ES79" s="55">
        <v>9</v>
      </c>
      <c r="ET79" s="55">
        <v>41.94</v>
      </c>
      <c r="EU79" s="55">
        <v>86.38</v>
      </c>
    </row>
    <row r="80" spans="1:151" x14ac:dyDescent="0.2">
      <c r="A80" s="3">
        <v>77</v>
      </c>
      <c r="B80" s="20">
        <v>285</v>
      </c>
      <c r="C80" s="21">
        <v>306.39999999999998</v>
      </c>
      <c r="D80" s="24"/>
      <c r="E80" s="24"/>
      <c r="F80" s="24"/>
      <c r="G80" s="24"/>
      <c r="H80" s="24"/>
      <c r="I80" s="24"/>
      <c r="J80" s="24"/>
      <c r="K80" s="24"/>
      <c r="L80" s="24">
        <v>222.3</v>
      </c>
      <c r="M80" s="21">
        <v>239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>
        <v>190.59</v>
      </c>
      <c r="AA80" s="34">
        <v>92.65</v>
      </c>
      <c r="AB80" s="35">
        <v>3</v>
      </c>
      <c r="AC80" s="52">
        <v>248.29</v>
      </c>
      <c r="AD80" s="52">
        <v>248.29</v>
      </c>
      <c r="AE80" s="24"/>
      <c r="AF80" s="53"/>
      <c r="AG80" s="52">
        <v>88.93</v>
      </c>
      <c r="AH80" s="54">
        <v>88.93</v>
      </c>
      <c r="AI80" s="52">
        <v>10</v>
      </c>
      <c r="AJ80" s="54">
        <v>10</v>
      </c>
      <c r="AK80" s="52">
        <v>1.643</v>
      </c>
      <c r="AL80" s="54">
        <v>1.643</v>
      </c>
      <c r="AM80" s="55">
        <v>0</v>
      </c>
      <c r="AN80" s="55">
        <v>1203.23</v>
      </c>
      <c r="AO80" s="55">
        <v>0</v>
      </c>
      <c r="AP80" s="55">
        <v>880.27</v>
      </c>
      <c r="AQ80" s="55">
        <v>780.55</v>
      </c>
      <c r="AR80" s="55">
        <v>1358.27</v>
      </c>
      <c r="AS80" s="55">
        <v>0</v>
      </c>
      <c r="AT80" s="55">
        <v>1108.97</v>
      </c>
      <c r="AU80" s="55">
        <v>1020.8</v>
      </c>
      <c r="AV80" s="55">
        <v>1441.95</v>
      </c>
      <c r="AW80" s="55">
        <v>0</v>
      </c>
      <c r="AX80" s="55">
        <v>1232.1099999999999</v>
      </c>
      <c r="AY80" s="55">
        <v>1107.92</v>
      </c>
      <c r="AZ80" s="55">
        <v>687.46</v>
      </c>
      <c r="BA80" s="55">
        <v>1012.59</v>
      </c>
      <c r="BB80" s="55">
        <v>887.62</v>
      </c>
      <c r="BC80" s="55">
        <v>690.4</v>
      </c>
      <c r="BD80" s="55">
        <v>12.6</v>
      </c>
      <c r="BE80" s="55">
        <v>1148.18</v>
      </c>
      <c r="BF80" s="55">
        <v>1134.21</v>
      </c>
      <c r="BG80" s="55">
        <v>950.81</v>
      </c>
      <c r="BH80" s="55">
        <v>941.62</v>
      </c>
      <c r="BI80" s="55">
        <v>579.45000000000005</v>
      </c>
      <c r="BJ80" s="55">
        <v>75.55</v>
      </c>
      <c r="BK80" s="55">
        <v>686.08</v>
      </c>
      <c r="BL80" s="55">
        <v>0</v>
      </c>
      <c r="BM80" s="55">
        <v>309.91000000000003</v>
      </c>
      <c r="BN80" s="55">
        <v>0</v>
      </c>
      <c r="BO80" s="55">
        <v>105.28</v>
      </c>
      <c r="BP80" s="55">
        <v>0</v>
      </c>
      <c r="BQ80" s="55">
        <v>11.08</v>
      </c>
      <c r="BR80" s="55">
        <v>6.77</v>
      </c>
      <c r="BS80" s="55">
        <v>4.141</v>
      </c>
      <c r="BT80" s="55">
        <v>3.403</v>
      </c>
      <c r="BU80" s="55">
        <v>1.61</v>
      </c>
      <c r="BV80" s="55">
        <v>0.75</v>
      </c>
      <c r="BW80" s="55">
        <v>1.6639999999999999</v>
      </c>
      <c r="BX80" s="55">
        <v>21.7</v>
      </c>
      <c r="BY80" s="55">
        <v>35.299999999999997</v>
      </c>
      <c r="BZ80" s="55">
        <v>73.400000000000006</v>
      </c>
      <c r="CA80" s="55">
        <v>119.6</v>
      </c>
      <c r="CB80" s="55">
        <v>4.51</v>
      </c>
      <c r="CC80" s="55">
        <v>72.959999999999994</v>
      </c>
      <c r="CD80" s="55">
        <v>34.56</v>
      </c>
      <c r="CE80" s="55">
        <v>103.73</v>
      </c>
      <c r="CF80" s="55">
        <v>47.84</v>
      </c>
      <c r="CG80" s="55">
        <v>15.69</v>
      </c>
      <c r="CH80" s="55">
        <v>21.76</v>
      </c>
      <c r="CI80" s="55">
        <v>35.22</v>
      </c>
      <c r="CJ80" s="55">
        <v>61.57</v>
      </c>
      <c r="CK80" s="55">
        <v>7.04</v>
      </c>
      <c r="CL80" s="55">
        <v>4.8220000000000001</v>
      </c>
      <c r="CM80" s="55">
        <v>3.0059999999999998</v>
      </c>
      <c r="CN80" s="55">
        <v>2.8809999999999998</v>
      </c>
      <c r="CO80" s="55">
        <v>2.4700000000000002</v>
      </c>
      <c r="CP80" s="55">
        <v>1.629</v>
      </c>
      <c r="CQ80" s="55">
        <v>1.478</v>
      </c>
      <c r="CR80" s="55">
        <v>1088.83</v>
      </c>
      <c r="CS80" s="55">
        <v>975.83</v>
      </c>
      <c r="CT80" s="55">
        <v>739.81</v>
      </c>
      <c r="CU80" s="55">
        <v>1118.1099999999999</v>
      </c>
      <c r="CV80" s="55">
        <v>1087.08</v>
      </c>
      <c r="CW80" s="55">
        <v>1063.57</v>
      </c>
      <c r="CX80" s="55">
        <v>1055.68</v>
      </c>
      <c r="CY80" s="55">
        <v>1024.6400000000001</v>
      </c>
      <c r="CZ80" s="55">
        <v>1001.14</v>
      </c>
      <c r="DA80" s="55">
        <v>9.5350000000000001</v>
      </c>
      <c r="DB80" s="55">
        <v>8.7639999999999993</v>
      </c>
      <c r="DC80" s="55">
        <v>5.516</v>
      </c>
      <c r="DD80" s="55">
        <v>2.3050000000000002</v>
      </c>
      <c r="DE80" s="55">
        <v>0.68899999999999995</v>
      </c>
      <c r="DF80" s="55">
        <v>0.80200000000000005</v>
      </c>
      <c r="DG80" s="55">
        <v>0.97599999999999998</v>
      </c>
      <c r="DH80" s="55">
        <v>0.65400000000000003</v>
      </c>
      <c r="DI80" s="55">
        <v>10.7</v>
      </c>
      <c r="DJ80" s="55">
        <v>1.516</v>
      </c>
      <c r="DK80" s="55">
        <v>1.2470000000000001</v>
      </c>
      <c r="DL80" s="55">
        <v>0.88900000000000001</v>
      </c>
      <c r="DM80" s="55">
        <v>0.56000000000000005</v>
      </c>
      <c r="DN80" s="55">
        <v>0.40799999999999997</v>
      </c>
      <c r="DO80" s="55">
        <v>0.25700000000000001</v>
      </c>
      <c r="DP80" s="55">
        <v>0.20499999999999999</v>
      </c>
      <c r="DQ80" s="55">
        <v>1.3220000000000001</v>
      </c>
      <c r="DR80" s="55">
        <v>0.93899999999999995</v>
      </c>
      <c r="DS80" s="55">
        <v>0.55400000000000005</v>
      </c>
      <c r="DT80" s="55">
        <v>0.51800000000000002</v>
      </c>
      <c r="DU80" s="55">
        <v>0.48599999999999999</v>
      </c>
      <c r="DV80" s="55">
        <v>0.4</v>
      </c>
      <c r="DW80" s="55">
        <v>0.29299999999999998</v>
      </c>
      <c r="DX80" s="55">
        <v>0.187</v>
      </c>
      <c r="DY80" s="55">
        <v>6.7619999999999996</v>
      </c>
      <c r="DZ80" s="55">
        <v>4.2</v>
      </c>
      <c r="EA80" s="55">
        <v>3.9580000000000002</v>
      </c>
      <c r="EB80" s="55">
        <v>3.415</v>
      </c>
      <c r="EC80" s="55">
        <v>2.2829999999999999</v>
      </c>
      <c r="ED80" s="55">
        <v>2.0310000000000001</v>
      </c>
      <c r="EE80" s="55">
        <v>0.82699999999999996</v>
      </c>
      <c r="EF80" s="55">
        <v>0.503</v>
      </c>
      <c r="EG80" s="55">
        <v>0.24399999999999999</v>
      </c>
      <c r="EH80" s="55">
        <v>2.907</v>
      </c>
      <c r="EI80" s="55">
        <v>1.6559999999999999</v>
      </c>
      <c r="EJ80" s="55">
        <v>1.157</v>
      </c>
      <c r="EK80" s="55">
        <v>1.048</v>
      </c>
      <c r="EL80" s="55">
        <v>0.69299999999999995</v>
      </c>
      <c r="EM80" s="55">
        <v>0.65200000000000002</v>
      </c>
      <c r="EN80" s="55">
        <v>0.27</v>
      </c>
      <c r="EO80" s="55">
        <v>0.218</v>
      </c>
      <c r="EP80" s="55">
        <v>9.1999999999999998E-2</v>
      </c>
      <c r="EQ80" s="55">
        <v>113.69</v>
      </c>
      <c r="ER80" s="55">
        <v>80.900000000000006</v>
      </c>
      <c r="ES80" s="55">
        <v>9</v>
      </c>
      <c r="ET80" s="55">
        <v>41.94</v>
      </c>
      <c r="EU80" s="55">
        <v>86.38</v>
      </c>
    </row>
    <row r="81" spans="1:151" x14ac:dyDescent="0.2">
      <c r="A81" s="3">
        <v>78</v>
      </c>
      <c r="B81" s="20">
        <v>285</v>
      </c>
      <c r="C81" s="21">
        <v>306.39999999999998</v>
      </c>
      <c r="D81" s="24"/>
      <c r="E81" s="24"/>
      <c r="F81" s="24"/>
      <c r="G81" s="24"/>
      <c r="H81" s="24"/>
      <c r="I81" s="24"/>
      <c r="J81" s="24"/>
      <c r="K81" s="24"/>
      <c r="L81" s="24">
        <v>222.3</v>
      </c>
      <c r="M81" s="21">
        <v>239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>
        <v>194.4</v>
      </c>
      <c r="AA81" s="34">
        <v>91.86</v>
      </c>
      <c r="AB81" s="35">
        <v>3</v>
      </c>
      <c r="AC81" s="52">
        <v>265.18</v>
      </c>
      <c r="AD81" s="52">
        <v>265.18</v>
      </c>
      <c r="AE81" s="24"/>
      <c r="AF81" s="53"/>
      <c r="AG81" s="52">
        <v>94.78</v>
      </c>
      <c r="AH81" s="54">
        <v>94.78</v>
      </c>
      <c r="AI81" s="52">
        <v>10</v>
      </c>
      <c r="AJ81" s="54">
        <v>10</v>
      </c>
      <c r="AK81" s="52">
        <v>1.659</v>
      </c>
      <c r="AL81" s="54">
        <v>1.659</v>
      </c>
      <c r="AM81" s="55">
        <v>0</v>
      </c>
      <c r="AN81" s="55">
        <v>1221.45</v>
      </c>
      <c r="AO81" s="55">
        <v>0</v>
      </c>
      <c r="AP81" s="55">
        <v>895.16</v>
      </c>
      <c r="AQ81" s="55">
        <v>794.16</v>
      </c>
      <c r="AR81" s="55">
        <v>1379.5</v>
      </c>
      <c r="AS81" s="55">
        <v>0</v>
      </c>
      <c r="AT81" s="55">
        <v>1128.3399999999999</v>
      </c>
      <c r="AU81" s="55">
        <v>1039.75</v>
      </c>
      <c r="AV81" s="55">
        <v>1464.27</v>
      </c>
      <c r="AW81" s="55">
        <v>0</v>
      </c>
      <c r="AX81" s="55">
        <v>1254.17</v>
      </c>
      <c r="AY81" s="55">
        <v>1128.28</v>
      </c>
      <c r="AZ81" s="55">
        <v>698.47</v>
      </c>
      <c r="BA81" s="55">
        <v>1028.43</v>
      </c>
      <c r="BB81" s="55">
        <v>901.38</v>
      </c>
      <c r="BC81" s="55">
        <v>703.57</v>
      </c>
      <c r="BD81" s="55">
        <v>12.85</v>
      </c>
      <c r="BE81" s="55">
        <v>1167.1300000000001</v>
      </c>
      <c r="BF81" s="55">
        <v>1153.3699999999999</v>
      </c>
      <c r="BG81" s="55">
        <v>967.56</v>
      </c>
      <c r="BH81" s="55">
        <v>958.66</v>
      </c>
      <c r="BI81" s="55">
        <v>590.36</v>
      </c>
      <c r="BJ81" s="55">
        <v>75.02</v>
      </c>
      <c r="BK81" s="55">
        <v>686.25</v>
      </c>
      <c r="BL81" s="55">
        <v>0</v>
      </c>
      <c r="BM81" s="55">
        <v>315.89</v>
      </c>
      <c r="BN81" s="55">
        <v>0</v>
      </c>
      <c r="BO81" s="55">
        <v>107.28</v>
      </c>
      <c r="BP81" s="55">
        <v>0</v>
      </c>
      <c r="BQ81" s="55">
        <v>11.3</v>
      </c>
      <c r="BR81" s="55">
        <v>6.65</v>
      </c>
      <c r="BS81" s="55">
        <v>4.3769999999999998</v>
      </c>
      <c r="BT81" s="55">
        <v>3.6429999999999998</v>
      </c>
      <c r="BU81" s="55">
        <v>1.732</v>
      </c>
      <c r="BV81" s="55">
        <v>0.76600000000000001</v>
      </c>
      <c r="BW81" s="55">
        <v>1.68</v>
      </c>
      <c r="BX81" s="55">
        <v>21.7</v>
      </c>
      <c r="BY81" s="55">
        <v>35.299999999999997</v>
      </c>
      <c r="BZ81" s="55">
        <v>73.400000000000006</v>
      </c>
      <c r="CA81" s="55">
        <v>119.6</v>
      </c>
      <c r="CB81" s="55">
        <v>4.51</v>
      </c>
      <c r="CC81" s="55">
        <v>75.64</v>
      </c>
      <c r="CD81" s="55">
        <v>35.67</v>
      </c>
      <c r="CE81" s="55">
        <v>107.52</v>
      </c>
      <c r="CF81" s="55">
        <v>49.29</v>
      </c>
      <c r="CG81" s="55">
        <v>15.69</v>
      </c>
      <c r="CH81" s="55">
        <v>21.76</v>
      </c>
      <c r="CI81" s="55">
        <v>35.22</v>
      </c>
      <c r="CJ81" s="55">
        <v>61.57</v>
      </c>
      <c r="CK81" s="55">
        <v>7.04</v>
      </c>
      <c r="CL81" s="55">
        <v>4.9379999999999997</v>
      </c>
      <c r="CM81" s="55">
        <v>3.0779999999999998</v>
      </c>
      <c r="CN81" s="55">
        <v>2.95</v>
      </c>
      <c r="CO81" s="55">
        <v>2.5289999999999999</v>
      </c>
      <c r="CP81" s="55">
        <v>1.6679999999999999</v>
      </c>
      <c r="CQ81" s="55">
        <v>1.5129999999999999</v>
      </c>
      <c r="CR81" s="55">
        <v>1103.9100000000001</v>
      </c>
      <c r="CS81" s="55">
        <v>989.63</v>
      </c>
      <c r="CT81" s="55">
        <v>751.46</v>
      </c>
      <c r="CU81" s="55">
        <v>1133.4100000000001</v>
      </c>
      <c r="CV81" s="55">
        <v>1103.06</v>
      </c>
      <c r="CW81" s="55">
        <v>1079.8399999999999</v>
      </c>
      <c r="CX81" s="55">
        <v>1072.0899999999999</v>
      </c>
      <c r="CY81" s="55">
        <v>1041.74</v>
      </c>
      <c r="CZ81" s="55">
        <v>1018.52</v>
      </c>
      <c r="DA81" s="55">
        <v>10.273999999999999</v>
      </c>
      <c r="DB81" s="55">
        <v>9.4450000000000003</v>
      </c>
      <c r="DC81" s="55">
        <v>5.95</v>
      </c>
      <c r="DD81" s="55">
        <v>2.488</v>
      </c>
      <c r="DE81" s="55">
        <v>0.74299999999999999</v>
      </c>
      <c r="DF81" s="55">
        <v>0.86899999999999999</v>
      </c>
      <c r="DG81" s="55">
        <v>1.0580000000000001</v>
      </c>
      <c r="DH81" s="55">
        <v>0.70799999999999996</v>
      </c>
      <c r="DI81" s="55">
        <v>11.819000000000001</v>
      </c>
      <c r="DJ81" s="55">
        <v>1.5529999999999999</v>
      </c>
      <c r="DK81" s="55">
        <v>1.2769999999999999</v>
      </c>
      <c r="DL81" s="55">
        <v>0.91</v>
      </c>
      <c r="DM81" s="55">
        <v>0.57299999999999995</v>
      </c>
      <c r="DN81" s="55">
        <v>0.41799999999999998</v>
      </c>
      <c r="DO81" s="55">
        <v>0.26300000000000001</v>
      </c>
      <c r="DP81" s="55">
        <v>0.21</v>
      </c>
      <c r="DQ81" s="55">
        <v>1.3540000000000001</v>
      </c>
      <c r="DR81" s="55">
        <v>0.96099999999999997</v>
      </c>
      <c r="DS81" s="55">
        <v>0.56699999999999995</v>
      </c>
      <c r="DT81" s="55">
        <v>0.53100000000000003</v>
      </c>
      <c r="DU81" s="55">
        <v>0.498</v>
      </c>
      <c r="DV81" s="55">
        <v>0.40899999999999997</v>
      </c>
      <c r="DW81" s="55">
        <v>0.30099999999999999</v>
      </c>
      <c r="DX81" s="55">
        <v>0.192</v>
      </c>
      <c r="DY81" s="55">
        <v>6.9249999999999998</v>
      </c>
      <c r="DZ81" s="55">
        <v>4.3010000000000002</v>
      </c>
      <c r="EA81" s="55">
        <v>4.0529999999999999</v>
      </c>
      <c r="EB81" s="55">
        <v>3.4969999999999999</v>
      </c>
      <c r="EC81" s="55">
        <v>2.3370000000000002</v>
      </c>
      <c r="ED81" s="55">
        <v>2.08</v>
      </c>
      <c r="EE81" s="55">
        <v>0.84599999999999997</v>
      </c>
      <c r="EF81" s="55">
        <v>0.51500000000000001</v>
      </c>
      <c r="EG81" s="55">
        <v>0.25</v>
      </c>
      <c r="EH81" s="55">
        <v>2.976</v>
      </c>
      <c r="EI81" s="55">
        <v>1.696</v>
      </c>
      <c r="EJ81" s="55">
        <v>1.1839999999999999</v>
      </c>
      <c r="EK81" s="55">
        <v>1.0720000000000001</v>
      </c>
      <c r="EL81" s="55">
        <v>0.70899999999999996</v>
      </c>
      <c r="EM81" s="55">
        <v>0.66700000000000004</v>
      </c>
      <c r="EN81" s="55">
        <v>0.27600000000000002</v>
      </c>
      <c r="EO81" s="55">
        <v>0.223</v>
      </c>
      <c r="EP81" s="55">
        <v>9.4E-2</v>
      </c>
      <c r="EQ81" s="55">
        <v>115.4</v>
      </c>
      <c r="ER81" s="55">
        <v>82.19</v>
      </c>
      <c r="ES81" s="55">
        <v>9</v>
      </c>
      <c r="ET81" s="55">
        <v>41.94</v>
      </c>
      <c r="EU81" s="55">
        <v>86.38</v>
      </c>
    </row>
    <row r="82" spans="1:151" x14ac:dyDescent="0.2">
      <c r="A82" s="3">
        <v>79</v>
      </c>
      <c r="B82" s="20">
        <v>285</v>
      </c>
      <c r="C82" s="21">
        <v>306.39999999999998</v>
      </c>
      <c r="D82" s="24"/>
      <c r="E82" s="24"/>
      <c r="F82" s="24"/>
      <c r="G82" s="24"/>
      <c r="H82" s="24"/>
      <c r="I82" s="24"/>
      <c r="J82" s="24"/>
      <c r="K82" s="24"/>
      <c r="L82" s="24">
        <v>222.3</v>
      </c>
      <c r="M82" s="21">
        <v>239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>
        <v>198.12</v>
      </c>
      <c r="AA82" s="34">
        <v>89.42</v>
      </c>
      <c r="AB82" s="35">
        <v>3</v>
      </c>
      <c r="AC82" s="52">
        <v>283.64</v>
      </c>
      <c r="AD82" s="52">
        <v>283.64</v>
      </c>
      <c r="AE82" s="24"/>
      <c r="AF82" s="53"/>
      <c r="AG82" s="52">
        <v>101.2</v>
      </c>
      <c r="AH82" s="54">
        <v>101.2</v>
      </c>
      <c r="AI82" s="52">
        <v>10</v>
      </c>
      <c r="AJ82" s="54">
        <v>10</v>
      </c>
      <c r="AK82" s="52">
        <v>1.679</v>
      </c>
      <c r="AL82" s="54">
        <v>1.679</v>
      </c>
      <c r="AM82" s="55">
        <v>0</v>
      </c>
      <c r="AN82" s="55">
        <v>1237.81</v>
      </c>
      <c r="AO82" s="55">
        <v>0</v>
      </c>
      <c r="AP82" s="55">
        <v>909.88</v>
      </c>
      <c r="AQ82" s="55">
        <v>807.73</v>
      </c>
      <c r="AR82" s="55">
        <v>1398.91</v>
      </c>
      <c r="AS82" s="55">
        <v>0</v>
      </c>
      <c r="AT82" s="55">
        <v>1147.42</v>
      </c>
      <c r="AU82" s="55">
        <v>1058.3399999999999</v>
      </c>
      <c r="AV82" s="55">
        <v>1484.72</v>
      </c>
      <c r="AW82" s="55">
        <v>0</v>
      </c>
      <c r="AX82" s="55">
        <v>1275.92</v>
      </c>
      <c r="AY82" s="55">
        <v>1148.5</v>
      </c>
      <c r="AZ82" s="55">
        <v>709.3</v>
      </c>
      <c r="BA82" s="55">
        <v>1043.6600000000001</v>
      </c>
      <c r="BB82" s="55">
        <v>914.74</v>
      </c>
      <c r="BC82" s="55">
        <v>716.74</v>
      </c>
      <c r="BD82" s="55">
        <v>13.09</v>
      </c>
      <c r="BE82" s="55">
        <v>1184.81</v>
      </c>
      <c r="BF82" s="55">
        <v>1171.29</v>
      </c>
      <c r="BG82" s="55">
        <v>983.9</v>
      </c>
      <c r="BH82" s="55">
        <v>975.32</v>
      </c>
      <c r="BI82" s="55">
        <v>600.84</v>
      </c>
      <c r="BJ82" s="55">
        <v>73.180000000000007</v>
      </c>
      <c r="BK82" s="55">
        <v>686.34</v>
      </c>
      <c r="BL82" s="55">
        <v>0</v>
      </c>
      <c r="BM82" s="55">
        <v>321.76</v>
      </c>
      <c r="BN82" s="55">
        <v>0</v>
      </c>
      <c r="BO82" s="55">
        <v>109.23</v>
      </c>
      <c r="BP82" s="55">
        <v>0</v>
      </c>
      <c r="BQ82" s="55">
        <v>11.5</v>
      </c>
      <c r="BR82" s="55">
        <v>6.45</v>
      </c>
      <c r="BS82" s="55">
        <v>4.6280000000000001</v>
      </c>
      <c r="BT82" s="55">
        <v>3.9089999999999998</v>
      </c>
      <c r="BU82" s="55">
        <v>1.867</v>
      </c>
      <c r="BV82" s="55">
        <v>0.78300000000000003</v>
      </c>
      <c r="BW82" s="55">
        <v>1.6990000000000001</v>
      </c>
      <c r="BX82" s="55">
        <v>21.7</v>
      </c>
      <c r="BY82" s="55">
        <v>35.299999999999997</v>
      </c>
      <c r="BZ82" s="55">
        <v>73.400000000000006</v>
      </c>
      <c r="CA82" s="55">
        <v>119.6</v>
      </c>
      <c r="CB82" s="55">
        <v>4.51</v>
      </c>
      <c r="CC82" s="55">
        <v>77.680000000000007</v>
      </c>
      <c r="CD82" s="55">
        <v>36.71</v>
      </c>
      <c r="CE82" s="55">
        <v>110.17</v>
      </c>
      <c r="CF82" s="55">
        <v>50.64</v>
      </c>
      <c r="CG82" s="55">
        <v>15.69</v>
      </c>
      <c r="CH82" s="55">
        <v>21.76</v>
      </c>
      <c r="CI82" s="55">
        <v>35.22</v>
      </c>
      <c r="CJ82" s="55">
        <v>61.57</v>
      </c>
      <c r="CK82" s="55">
        <v>7.04</v>
      </c>
      <c r="CL82" s="55">
        <v>4.9379999999999997</v>
      </c>
      <c r="CM82" s="55">
        <v>3.0779999999999998</v>
      </c>
      <c r="CN82" s="55">
        <v>2.95</v>
      </c>
      <c r="CO82" s="55">
        <v>2.5289999999999999</v>
      </c>
      <c r="CP82" s="55">
        <v>1.6679999999999999</v>
      </c>
      <c r="CQ82" s="55">
        <v>1.5129999999999999</v>
      </c>
      <c r="CR82" s="55">
        <v>1118.58</v>
      </c>
      <c r="CS82" s="55">
        <v>1002.92</v>
      </c>
      <c r="CT82" s="55">
        <v>762.98</v>
      </c>
      <c r="CU82" s="55">
        <v>1148.1500000000001</v>
      </c>
      <c r="CV82" s="55">
        <v>1118.57</v>
      </c>
      <c r="CW82" s="55">
        <v>1095.75</v>
      </c>
      <c r="CX82" s="55">
        <v>1088.01</v>
      </c>
      <c r="CY82" s="55">
        <v>1058.43</v>
      </c>
      <c r="CZ82" s="55">
        <v>1035.6099999999999</v>
      </c>
      <c r="DA82" s="55">
        <v>11.087</v>
      </c>
      <c r="DB82" s="55">
        <v>10.194000000000001</v>
      </c>
      <c r="DC82" s="55">
        <v>6.4279999999999999</v>
      </c>
      <c r="DD82" s="55">
        <v>2.6890000000000001</v>
      </c>
      <c r="DE82" s="55">
        <v>0.80300000000000005</v>
      </c>
      <c r="DF82" s="55">
        <v>0.94399999999999995</v>
      </c>
      <c r="DG82" s="55">
        <v>1.149</v>
      </c>
      <c r="DH82" s="55">
        <v>0.76800000000000002</v>
      </c>
      <c r="DI82" s="55">
        <v>13.093999999999999</v>
      </c>
      <c r="DJ82" s="55">
        <v>1.5529999999999999</v>
      </c>
      <c r="DK82" s="55">
        <v>1.2769999999999999</v>
      </c>
      <c r="DL82" s="55">
        <v>0.91</v>
      </c>
      <c r="DM82" s="55">
        <v>0.57299999999999995</v>
      </c>
      <c r="DN82" s="55">
        <v>0.41799999999999998</v>
      </c>
      <c r="DO82" s="55">
        <v>0.26300000000000001</v>
      </c>
      <c r="DP82" s="55">
        <v>0.21</v>
      </c>
      <c r="DQ82" s="55">
        <v>1.3540000000000001</v>
      </c>
      <c r="DR82" s="55">
        <v>0.96099999999999997</v>
      </c>
      <c r="DS82" s="55">
        <v>0.56699999999999995</v>
      </c>
      <c r="DT82" s="55">
        <v>0.53100000000000003</v>
      </c>
      <c r="DU82" s="55">
        <v>0.498</v>
      </c>
      <c r="DV82" s="55">
        <v>0.40899999999999997</v>
      </c>
      <c r="DW82" s="55">
        <v>0.30099999999999999</v>
      </c>
      <c r="DX82" s="55">
        <v>0.192</v>
      </c>
      <c r="DY82" s="55">
        <v>6.9249999999999998</v>
      </c>
      <c r="DZ82" s="55">
        <v>4.3010000000000002</v>
      </c>
      <c r="EA82" s="55">
        <v>4.0529999999999999</v>
      </c>
      <c r="EB82" s="55">
        <v>3.4969999999999999</v>
      </c>
      <c r="EC82" s="55">
        <v>2.3370000000000002</v>
      </c>
      <c r="ED82" s="55">
        <v>2.08</v>
      </c>
      <c r="EE82" s="55">
        <v>0.84599999999999997</v>
      </c>
      <c r="EF82" s="55">
        <v>0.51500000000000001</v>
      </c>
      <c r="EG82" s="55">
        <v>0.25</v>
      </c>
      <c r="EH82" s="55">
        <v>2.976</v>
      </c>
      <c r="EI82" s="55">
        <v>1.696</v>
      </c>
      <c r="EJ82" s="55">
        <v>1.1839999999999999</v>
      </c>
      <c r="EK82" s="55">
        <v>1.0720000000000001</v>
      </c>
      <c r="EL82" s="55">
        <v>0.70899999999999996</v>
      </c>
      <c r="EM82" s="55">
        <v>0.66700000000000004</v>
      </c>
      <c r="EN82" s="55">
        <v>0.27600000000000002</v>
      </c>
      <c r="EO82" s="55">
        <v>0.223</v>
      </c>
      <c r="EP82" s="55">
        <v>9.4E-2</v>
      </c>
      <c r="EQ82" s="55">
        <v>117.04</v>
      </c>
      <c r="ER82" s="55">
        <v>83.44</v>
      </c>
      <c r="ES82" s="55">
        <v>9</v>
      </c>
      <c r="ET82" s="55">
        <v>41.94</v>
      </c>
      <c r="EU82" s="55">
        <v>86.38</v>
      </c>
    </row>
    <row r="83" spans="1:151" x14ac:dyDescent="0.2">
      <c r="A83" s="3">
        <v>80</v>
      </c>
      <c r="B83" s="20">
        <v>285</v>
      </c>
      <c r="C83" s="21">
        <v>306.39999999999998</v>
      </c>
      <c r="D83" s="24"/>
      <c r="E83" s="24"/>
      <c r="F83" s="24"/>
      <c r="G83" s="24"/>
      <c r="H83" s="24"/>
      <c r="I83" s="24"/>
      <c r="J83" s="24"/>
      <c r="K83" s="24"/>
      <c r="L83" s="24">
        <v>222.3</v>
      </c>
      <c r="M83" s="21">
        <v>239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>
        <v>201.76</v>
      </c>
      <c r="AA83" s="34">
        <v>87.08</v>
      </c>
      <c r="AB83" s="35">
        <v>3</v>
      </c>
      <c r="AC83" s="52">
        <v>303.77999999999997</v>
      </c>
      <c r="AD83" s="52">
        <v>303.77999999999997</v>
      </c>
      <c r="AE83" s="24"/>
      <c r="AF83" s="53"/>
      <c r="AG83" s="52">
        <v>108.25</v>
      </c>
      <c r="AH83" s="54">
        <v>108.25</v>
      </c>
      <c r="AI83" s="52">
        <v>10</v>
      </c>
      <c r="AJ83" s="54">
        <v>10</v>
      </c>
      <c r="AK83" s="52">
        <v>1.702</v>
      </c>
      <c r="AL83" s="54">
        <v>1.702</v>
      </c>
      <c r="AM83" s="55">
        <v>0</v>
      </c>
      <c r="AN83" s="55">
        <v>1254.33</v>
      </c>
      <c r="AO83" s="55">
        <v>0</v>
      </c>
      <c r="AP83" s="55">
        <v>924.41</v>
      </c>
      <c r="AQ83" s="55">
        <v>821.31</v>
      </c>
      <c r="AR83" s="55">
        <v>1418.46</v>
      </c>
      <c r="AS83" s="55">
        <v>0</v>
      </c>
      <c r="AT83" s="55">
        <v>1166.22</v>
      </c>
      <c r="AU83" s="55">
        <v>1076.8800000000001</v>
      </c>
      <c r="AV83" s="55">
        <v>1505.34</v>
      </c>
      <c r="AW83" s="55">
        <v>0</v>
      </c>
      <c r="AX83" s="55">
        <v>1297.3499999999999</v>
      </c>
      <c r="AY83" s="55">
        <v>1168.67</v>
      </c>
      <c r="AZ83" s="55">
        <v>720.18</v>
      </c>
      <c r="BA83" s="55">
        <v>1058.8399999999999</v>
      </c>
      <c r="BB83" s="55">
        <v>927.93</v>
      </c>
      <c r="BC83" s="55">
        <v>729.94</v>
      </c>
      <c r="BD83" s="55">
        <v>13.31</v>
      </c>
      <c r="BE83" s="55">
        <v>1202.1600000000001</v>
      </c>
      <c r="BF83" s="55">
        <v>1188.8900000000001</v>
      </c>
      <c r="BG83" s="55">
        <v>999.98</v>
      </c>
      <c r="BH83" s="55">
        <v>991.71</v>
      </c>
      <c r="BI83" s="55">
        <v>611.21</v>
      </c>
      <c r="BJ83" s="55">
        <v>71.33</v>
      </c>
      <c r="BK83" s="55">
        <v>686.45</v>
      </c>
      <c r="BL83" s="55">
        <v>0</v>
      </c>
      <c r="BM83" s="55">
        <v>327.52999999999997</v>
      </c>
      <c r="BN83" s="55">
        <v>0</v>
      </c>
      <c r="BO83" s="55">
        <v>111.17</v>
      </c>
      <c r="BP83" s="55">
        <v>0</v>
      </c>
      <c r="BQ83" s="55">
        <v>11.71</v>
      </c>
      <c r="BR83" s="55">
        <v>6.25</v>
      </c>
      <c r="BS83" s="55">
        <v>4.8869999999999996</v>
      </c>
      <c r="BT83" s="55">
        <v>4.1920000000000002</v>
      </c>
      <c r="BU83" s="55">
        <v>2.0129999999999999</v>
      </c>
      <c r="BV83" s="55">
        <v>0.79900000000000004</v>
      </c>
      <c r="BW83" s="55">
        <v>1.72</v>
      </c>
      <c r="BX83" s="55">
        <v>21.7</v>
      </c>
      <c r="BY83" s="55">
        <v>35.299999999999997</v>
      </c>
      <c r="BZ83" s="55">
        <v>73.400000000000006</v>
      </c>
      <c r="CA83" s="55">
        <v>119.6</v>
      </c>
      <c r="CB83" s="55">
        <v>4.51</v>
      </c>
      <c r="CC83" s="55">
        <v>79.72</v>
      </c>
      <c r="CD83" s="55">
        <v>37.75</v>
      </c>
      <c r="CE83" s="55">
        <v>112.81</v>
      </c>
      <c r="CF83" s="55">
        <v>51.97</v>
      </c>
      <c r="CG83" s="55">
        <v>15.69</v>
      </c>
      <c r="CH83" s="55">
        <v>21.76</v>
      </c>
      <c r="CI83" s="55">
        <v>35.22</v>
      </c>
      <c r="CJ83" s="55">
        <v>61.57</v>
      </c>
      <c r="CK83" s="55">
        <v>7.04</v>
      </c>
      <c r="CL83" s="55">
        <v>5.0529999999999999</v>
      </c>
      <c r="CM83" s="55">
        <v>3.149</v>
      </c>
      <c r="CN83" s="55">
        <v>3.0190000000000001</v>
      </c>
      <c r="CO83" s="55">
        <v>2.5880000000000001</v>
      </c>
      <c r="CP83" s="55">
        <v>1.706</v>
      </c>
      <c r="CQ83" s="55">
        <v>1.548</v>
      </c>
      <c r="CR83" s="55">
        <v>1133.21</v>
      </c>
      <c r="CS83" s="55">
        <v>1016.07</v>
      </c>
      <c r="CT83" s="55">
        <v>774.51</v>
      </c>
      <c r="CU83" s="55">
        <v>1162.6500000000001</v>
      </c>
      <c r="CV83" s="55">
        <v>1133.82</v>
      </c>
      <c r="CW83" s="55">
        <v>1111.44</v>
      </c>
      <c r="CX83" s="55">
        <v>1103.7</v>
      </c>
      <c r="CY83" s="55">
        <v>1074.8699999999999</v>
      </c>
      <c r="CZ83" s="55">
        <v>1052.5</v>
      </c>
      <c r="DA83" s="55">
        <v>11.977</v>
      </c>
      <c r="DB83" s="55">
        <v>11.016</v>
      </c>
      <c r="DC83" s="55">
        <v>6.9539999999999997</v>
      </c>
      <c r="DD83" s="55">
        <v>2.9119999999999999</v>
      </c>
      <c r="DE83" s="55">
        <v>0.87</v>
      </c>
      <c r="DF83" s="55">
        <v>1.028</v>
      </c>
      <c r="DG83" s="55">
        <v>1.25</v>
      </c>
      <c r="DH83" s="55">
        <v>0.83399999999999996</v>
      </c>
      <c r="DI83" s="55">
        <v>14.55</v>
      </c>
      <c r="DJ83" s="55">
        <v>1.589</v>
      </c>
      <c r="DK83" s="55">
        <v>1.3069999999999999</v>
      </c>
      <c r="DL83" s="55">
        <v>0.93200000000000005</v>
      </c>
      <c r="DM83" s="55">
        <v>0.58599999999999997</v>
      </c>
      <c r="DN83" s="55">
        <v>0.42799999999999999</v>
      </c>
      <c r="DO83" s="55">
        <v>0.26900000000000002</v>
      </c>
      <c r="DP83" s="55">
        <v>0.215</v>
      </c>
      <c r="DQ83" s="55">
        <v>1.385</v>
      </c>
      <c r="DR83" s="55">
        <v>0.98299999999999998</v>
      </c>
      <c r="DS83" s="55">
        <v>0.58099999999999996</v>
      </c>
      <c r="DT83" s="55">
        <v>0.54300000000000004</v>
      </c>
      <c r="DU83" s="55">
        <v>0.50900000000000001</v>
      </c>
      <c r="DV83" s="55">
        <v>0.41899999999999998</v>
      </c>
      <c r="DW83" s="55">
        <v>0.308</v>
      </c>
      <c r="DX83" s="55">
        <v>0.19600000000000001</v>
      </c>
      <c r="DY83" s="55">
        <v>7.0880000000000001</v>
      </c>
      <c r="DZ83" s="55">
        <v>4.4020000000000001</v>
      </c>
      <c r="EA83" s="55">
        <v>4.1479999999999997</v>
      </c>
      <c r="EB83" s="55">
        <v>3.5779999999999998</v>
      </c>
      <c r="EC83" s="55">
        <v>2.391</v>
      </c>
      <c r="ED83" s="55">
        <v>2.1280000000000001</v>
      </c>
      <c r="EE83" s="55">
        <v>0.86599999999999999</v>
      </c>
      <c r="EF83" s="55">
        <v>0.52800000000000002</v>
      </c>
      <c r="EG83" s="55">
        <v>0.25600000000000001</v>
      </c>
      <c r="EH83" s="55">
        <v>3.044</v>
      </c>
      <c r="EI83" s="55">
        <v>1.7350000000000001</v>
      </c>
      <c r="EJ83" s="55">
        <v>1.2110000000000001</v>
      </c>
      <c r="EK83" s="55">
        <v>1.0960000000000001</v>
      </c>
      <c r="EL83" s="55">
        <v>0.72399999999999998</v>
      </c>
      <c r="EM83" s="55">
        <v>0.68200000000000005</v>
      </c>
      <c r="EN83" s="55">
        <v>0.28199999999999997</v>
      </c>
      <c r="EO83" s="55">
        <v>0.22900000000000001</v>
      </c>
      <c r="EP83" s="55">
        <v>9.6000000000000002E-2</v>
      </c>
      <c r="EQ83" s="55">
        <v>118.69</v>
      </c>
      <c r="ER83" s="55">
        <v>84.71</v>
      </c>
      <c r="ES83" s="55">
        <v>9</v>
      </c>
      <c r="ET83" s="55">
        <v>41.94</v>
      </c>
      <c r="EU83" s="55">
        <v>86.38</v>
      </c>
    </row>
    <row r="84" spans="1:151" x14ac:dyDescent="0.2">
      <c r="A84" s="3">
        <v>81</v>
      </c>
      <c r="B84" s="20">
        <v>285</v>
      </c>
      <c r="C84" s="21">
        <v>306.39999999999998</v>
      </c>
      <c r="D84" s="24"/>
      <c r="E84" s="24"/>
      <c r="F84" s="24"/>
      <c r="G84" s="24"/>
      <c r="H84" s="24"/>
      <c r="I84" s="24"/>
      <c r="J84" s="24"/>
      <c r="K84" s="24"/>
      <c r="L84" s="24">
        <v>222.3</v>
      </c>
      <c r="M84" s="21">
        <v>239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>
        <v>205.28</v>
      </c>
      <c r="AA84" s="34">
        <v>84.84</v>
      </c>
      <c r="AB84" s="35">
        <v>3</v>
      </c>
      <c r="AC84" s="52">
        <v>325.7</v>
      </c>
      <c r="AD84" s="52">
        <v>325.7</v>
      </c>
      <c r="AE84" s="24"/>
      <c r="AF84" s="53"/>
      <c r="AG84" s="52">
        <v>115.95</v>
      </c>
      <c r="AH84" s="54">
        <v>115.95</v>
      </c>
      <c r="AI84" s="52">
        <v>10</v>
      </c>
      <c r="AJ84" s="54">
        <v>10</v>
      </c>
      <c r="AK84" s="52">
        <v>1.702</v>
      </c>
      <c r="AL84" s="54">
        <v>1.702</v>
      </c>
      <c r="AM84" s="55">
        <v>0</v>
      </c>
      <c r="AN84" s="55">
        <v>1270.94</v>
      </c>
      <c r="AO84" s="55">
        <v>0</v>
      </c>
      <c r="AP84" s="55">
        <v>938.65</v>
      </c>
      <c r="AQ84" s="55">
        <v>834.85</v>
      </c>
      <c r="AR84" s="55">
        <v>1438.07</v>
      </c>
      <c r="AS84" s="55">
        <v>0</v>
      </c>
      <c r="AT84" s="55">
        <v>1184.5999999999999</v>
      </c>
      <c r="AU84" s="55">
        <v>1095.32</v>
      </c>
      <c r="AV84" s="55">
        <v>1526.03</v>
      </c>
      <c r="AW84" s="55">
        <v>0</v>
      </c>
      <c r="AX84" s="55">
        <v>1318.32</v>
      </c>
      <c r="AY84" s="55">
        <v>1188.67</v>
      </c>
      <c r="AZ84" s="55">
        <v>731.03</v>
      </c>
      <c r="BA84" s="55">
        <v>1073.9000000000001</v>
      </c>
      <c r="BB84" s="55">
        <v>940.86</v>
      </c>
      <c r="BC84" s="55">
        <v>743.12</v>
      </c>
      <c r="BD84" s="55">
        <v>13.44</v>
      </c>
      <c r="BE84" s="55">
        <v>1219.07</v>
      </c>
      <c r="BF84" s="55">
        <v>1206.05</v>
      </c>
      <c r="BG84" s="55">
        <v>1015.67</v>
      </c>
      <c r="BH84" s="55">
        <v>1007.71</v>
      </c>
      <c r="BI84" s="55">
        <v>621.39</v>
      </c>
      <c r="BJ84" s="55">
        <v>69.489999999999995</v>
      </c>
      <c r="BK84" s="55">
        <v>686.55</v>
      </c>
      <c r="BL84" s="55">
        <v>0</v>
      </c>
      <c r="BM84" s="55">
        <v>333.16</v>
      </c>
      <c r="BN84" s="55">
        <v>0</v>
      </c>
      <c r="BO84" s="55">
        <v>113.07</v>
      </c>
      <c r="BP84" s="55">
        <v>0</v>
      </c>
      <c r="BQ84" s="55">
        <v>11.91</v>
      </c>
      <c r="BR84" s="55">
        <v>6.05</v>
      </c>
      <c r="BS84" s="55">
        <v>5.1539999999999999</v>
      </c>
      <c r="BT84" s="55">
        <v>4.4950000000000001</v>
      </c>
      <c r="BU84" s="55">
        <v>2.1739999999999999</v>
      </c>
      <c r="BV84" s="55">
        <v>0.81599999999999995</v>
      </c>
      <c r="BW84" s="55">
        <v>1.72</v>
      </c>
      <c r="BX84" s="55">
        <v>21.7</v>
      </c>
      <c r="BY84" s="55">
        <v>35.299999999999997</v>
      </c>
      <c r="BZ84" s="55">
        <v>73.400000000000006</v>
      </c>
      <c r="CA84" s="55">
        <v>119.6</v>
      </c>
      <c r="CB84" s="55">
        <v>4.51</v>
      </c>
      <c r="CC84" s="55">
        <v>81.760000000000005</v>
      </c>
      <c r="CD84" s="55">
        <v>38.76</v>
      </c>
      <c r="CE84" s="55">
        <v>115.46</v>
      </c>
      <c r="CF84" s="55">
        <v>53.27</v>
      </c>
      <c r="CG84" s="55">
        <v>15.69</v>
      </c>
      <c r="CH84" s="55">
        <v>21.76</v>
      </c>
      <c r="CI84" s="55">
        <v>35.22</v>
      </c>
      <c r="CJ84" s="55">
        <v>61.57</v>
      </c>
      <c r="CK84" s="55">
        <v>7.04</v>
      </c>
      <c r="CL84" s="55">
        <v>5.1680000000000001</v>
      </c>
      <c r="CM84" s="55">
        <v>3.2210000000000001</v>
      </c>
      <c r="CN84" s="55">
        <v>3.0870000000000002</v>
      </c>
      <c r="CO84" s="55">
        <v>2.6459999999999999</v>
      </c>
      <c r="CP84" s="55">
        <v>1.7450000000000001</v>
      </c>
      <c r="CQ84" s="55">
        <v>1.583</v>
      </c>
      <c r="CR84" s="55">
        <v>1147.75</v>
      </c>
      <c r="CS84" s="55">
        <v>1028.93</v>
      </c>
      <c r="CT84" s="55">
        <v>786.02</v>
      </c>
      <c r="CU84" s="55">
        <v>1176.78</v>
      </c>
      <c r="CV84" s="55">
        <v>1148.69</v>
      </c>
      <c r="CW84" s="55">
        <v>1126.82</v>
      </c>
      <c r="CX84" s="55">
        <v>1119.06</v>
      </c>
      <c r="CY84" s="55">
        <v>1090.96</v>
      </c>
      <c r="CZ84" s="55">
        <v>1069.0999999999999</v>
      </c>
      <c r="DA84" s="55">
        <v>12.954000000000001</v>
      </c>
      <c r="DB84" s="55">
        <v>11.917</v>
      </c>
      <c r="DC84" s="55">
        <v>7.5350000000000001</v>
      </c>
      <c r="DD84" s="55">
        <v>3.1589999999999998</v>
      </c>
      <c r="DE84" s="55">
        <v>0.94299999999999995</v>
      </c>
      <c r="DF84" s="55">
        <v>1.121</v>
      </c>
      <c r="DG84" s="55">
        <v>1.363</v>
      </c>
      <c r="DH84" s="55">
        <v>0.90700000000000003</v>
      </c>
      <c r="DI84" s="55">
        <v>16.216000000000001</v>
      </c>
      <c r="DJ84" s="55">
        <v>1.625</v>
      </c>
      <c r="DK84" s="55">
        <v>1.3360000000000001</v>
      </c>
      <c r="DL84" s="55">
        <v>0.95299999999999996</v>
      </c>
      <c r="DM84" s="55">
        <v>0.6</v>
      </c>
      <c r="DN84" s="55">
        <v>0.438</v>
      </c>
      <c r="DO84" s="55">
        <v>0.27500000000000002</v>
      </c>
      <c r="DP84" s="55">
        <v>0.22</v>
      </c>
      <c r="DQ84" s="55">
        <v>1.417</v>
      </c>
      <c r="DR84" s="55">
        <v>1.006</v>
      </c>
      <c r="DS84" s="55">
        <v>0.59399999999999997</v>
      </c>
      <c r="DT84" s="55">
        <v>0.55500000000000005</v>
      </c>
      <c r="DU84" s="55">
        <v>0.52100000000000002</v>
      </c>
      <c r="DV84" s="55">
        <v>0.42899999999999999</v>
      </c>
      <c r="DW84" s="55">
        <v>0.315</v>
      </c>
      <c r="DX84" s="55">
        <v>0.20100000000000001</v>
      </c>
      <c r="DY84" s="55">
        <v>7.25</v>
      </c>
      <c r="DZ84" s="55">
        <v>4.5019999999999998</v>
      </c>
      <c r="EA84" s="55">
        <v>4.2430000000000003</v>
      </c>
      <c r="EB84" s="55">
        <v>3.6589999999999998</v>
      </c>
      <c r="EC84" s="55">
        <v>2.444</v>
      </c>
      <c r="ED84" s="55">
        <v>2.177</v>
      </c>
      <c r="EE84" s="55">
        <v>0.88600000000000001</v>
      </c>
      <c r="EF84" s="55">
        <v>0.54</v>
      </c>
      <c r="EG84" s="55">
        <v>0.26200000000000001</v>
      </c>
      <c r="EH84" s="55">
        <v>3.113</v>
      </c>
      <c r="EI84" s="55">
        <v>1.774</v>
      </c>
      <c r="EJ84" s="55">
        <v>1.238</v>
      </c>
      <c r="EK84" s="55">
        <v>1.1200000000000001</v>
      </c>
      <c r="EL84" s="55">
        <v>0.74</v>
      </c>
      <c r="EM84" s="55">
        <v>0.69699999999999995</v>
      </c>
      <c r="EN84" s="55">
        <v>0.28899999999999998</v>
      </c>
      <c r="EO84" s="55">
        <v>0.23400000000000001</v>
      </c>
      <c r="EP84" s="55">
        <v>9.9000000000000005E-2</v>
      </c>
      <c r="EQ84" s="55">
        <v>120.35</v>
      </c>
      <c r="ER84" s="55">
        <v>85.98</v>
      </c>
      <c r="ES84" s="55">
        <v>9</v>
      </c>
      <c r="ET84" s="55">
        <v>44.22</v>
      </c>
      <c r="EU84" s="55">
        <v>91.06</v>
      </c>
    </row>
    <row r="85" spans="1:151" x14ac:dyDescent="0.2">
      <c r="A85" s="3">
        <v>82</v>
      </c>
      <c r="B85" s="20">
        <v>285</v>
      </c>
      <c r="C85" s="21">
        <v>306.39999999999998</v>
      </c>
      <c r="D85" s="24"/>
      <c r="E85" s="24"/>
      <c r="F85" s="24"/>
      <c r="G85" s="24"/>
      <c r="H85" s="24"/>
      <c r="I85" s="24"/>
      <c r="J85" s="24"/>
      <c r="K85" s="24"/>
      <c r="L85" s="24">
        <v>222.3</v>
      </c>
      <c r="M85" s="21">
        <v>239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>
        <v>208.65</v>
      </c>
      <c r="AA85" s="34">
        <v>82.68</v>
      </c>
      <c r="AB85" s="35">
        <v>3</v>
      </c>
      <c r="AC85" s="52">
        <v>349.49</v>
      </c>
      <c r="AD85" s="52">
        <v>349.49</v>
      </c>
      <c r="AE85" s="24"/>
      <c r="AF85" s="53"/>
      <c r="AG85" s="52">
        <v>124.34</v>
      </c>
      <c r="AH85" s="54">
        <v>124.34</v>
      </c>
      <c r="AI85" s="52">
        <v>10</v>
      </c>
      <c r="AJ85" s="54">
        <v>10</v>
      </c>
      <c r="AK85" s="52">
        <v>1.702</v>
      </c>
      <c r="AL85" s="54">
        <v>1.702</v>
      </c>
      <c r="AM85" s="55">
        <v>0</v>
      </c>
      <c r="AN85" s="55">
        <v>1287.5899999999999</v>
      </c>
      <c r="AO85" s="55">
        <v>0</v>
      </c>
      <c r="AP85" s="55">
        <v>951.51</v>
      </c>
      <c r="AQ85" s="55">
        <v>848.28</v>
      </c>
      <c r="AR85" s="55">
        <v>1457.67</v>
      </c>
      <c r="AS85" s="55">
        <v>0</v>
      </c>
      <c r="AT85" s="55">
        <v>1202.4000000000001</v>
      </c>
      <c r="AU85" s="55">
        <v>1113.54</v>
      </c>
      <c r="AV85" s="55">
        <v>1546.7</v>
      </c>
      <c r="AW85" s="55">
        <v>0</v>
      </c>
      <c r="AX85" s="55">
        <v>1338.6</v>
      </c>
      <c r="AY85" s="55">
        <v>1208.4000000000001</v>
      </c>
      <c r="AZ85" s="55">
        <v>741.72</v>
      </c>
      <c r="BA85" s="55">
        <v>1088.67</v>
      </c>
      <c r="BB85" s="55">
        <v>953.41</v>
      </c>
      <c r="BC85" s="55">
        <v>756.23</v>
      </c>
      <c r="BD85" s="55">
        <v>13.44</v>
      </c>
      <c r="BE85" s="55">
        <v>1235.31</v>
      </c>
      <c r="BF85" s="55">
        <v>1222.56</v>
      </c>
      <c r="BG85" s="55">
        <v>1030.81</v>
      </c>
      <c r="BH85" s="55">
        <v>1023.17</v>
      </c>
      <c r="BI85" s="55">
        <v>631.27</v>
      </c>
      <c r="BJ85" s="55">
        <v>67.64</v>
      </c>
      <c r="BK85" s="55">
        <v>686.65</v>
      </c>
      <c r="BL85" s="55">
        <v>0</v>
      </c>
      <c r="BM85" s="55">
        <v>338.59</v>
      </c>
      <c r="BN85" s="55">
        <v>0</v>
      </c>
      <c r="BO85" s="55">
        <v>114.92</v>
      </c>
      <c r="BP85" s="55">
        <v>0</v>
      </c>
      <c r="BQ85" s="55">
        <v>12.1</v>
      </c>
      <c r="BR85" s="55">
        <v>5.85</v>
      </c>
      <c r="BS85" s="55">
        <v>5.431</v>
      </c>
      <c r="BT85" s="55">
        <v>4.8239999999999998</v>
      </c>
      <c r="BU85" s="55">
        <v>2.351</v>
      </c>
      <c r="BV85" s="55">
        <v>0.83299999999999996</v>
      </c>
      <c r="BW85" s="55">
        <v>1.72</v>
      </c>
      <c r="BX85" s="55">
        <v>21.7</v>
      </c>
      <c r="BY85" s="55">
        <v>35.299999999999997</v>
      </c>
      <c r="BZ85" s="55">
        <v>73.400000000000006</v>
      </c>
      <c r="CA85" s="55">
        <v>119.6</v>
      </c>
      <c r="CB85" s="55">
        <v>4.51</v>
      </c>
      <c r="CC85" s="55">
        <v>83.8</v>
      </c>
      <c r="CD85" s="55">
        <v>39.75</v>
      </c>
      <c r="CE85" s="55">
        <v>118.1</v>
      </c>
      <c r="CF85" s="55">
        <v>54.53</v>
      </c>
      <c r="CG85" s="55">
        <v>15.69</v>
      </c>
      <c r="CH85" s="55">
        <v>21.76</v>
      </c>
      <c r="CI85" s="55">
        <v>35.22</v>
      </c>
      <c r="CJ85" s="55">
        <v>61.57</v>
      </c>
      <c r="CK85" s="55">
        <v>7.04</v>
      </c>
      <c r="CL85" s="55">
        <v>5.2830000000000004</v>
      </c>
      <c r="CM85" s="55">
        <v>3.2919999999999998</v>
      </c>
      <c r="CN85" s="55">
        <v>3.1560000000000001</v>
      </c>
      <c r="CO85" s="55">
        <v>2.7050000000000001</v>
      </c>
      <c r="CP85" s="55">
        <v>1.7829999999999999</v>
      </c>
      <c r="CQ85" s="55">
        <v>1.6180000000000001</v>
      </c>
      <c r="CR85" s="55">
        <v>1162.06</v>
      </c>
      <c r="CS85" s="55">
        <v>1031.02</v>
      </c>
      <c r="CT85" s="55">
        <v>797.43</v>
      </c>
      <c r="CU85" s="55">
        <v>1183.73</v>
      </c>
      <c r="CV85" s="55">
        <v>1158.6300000000001</v>
      </c>
      <c r="CW85" s="55">
        <v>1141.74</v>
      </c>
      <c r="CX85" s="55">
        <v>1133.92</v>
      </c>
      <c r="CY85" s="55">
        <v>1106.54</v>
      </c>
      <c r="CZ85" s="55">
        <v>1085.27</v>
      </c>
      <c r="DA85" s="55">
        <v>14.026</v>
      </c>
      <c r="DB85" s="55">
        <v>12.907999999999999</v>
      </c>
      <c r="DC85" s="55">
        <v>8.1769999999999996</v>
      </c>
      <c r="DD85" s="55">
        <v>3.4329999999999998</v>
      </c>
      <c r="DE85" s="55">
        <v>1.0249999999999999</v>
      </c>
      <c r="DF85" s="55">
        <v>1.224</v>
      </c>
      <c r="DG85" s="55">
        <v>1.49</v>
      </c>
      <c r="DH85" s="55">
        <v>0.98899999999999999</v>
      </c>
      <c r="DI85" s="55">
        <v>18.13</v>
      </c>
      <c r="DJ85" s="55">
        <v>1.661</v>
      </c>
      <c r="DK85" s="55">
        <v>1.3660000000000001</v>
      </c>
      <c r="DL85" s="55">
        <v>0.97399999999999998</v>
      </c>
      <c r="DM85" s="55">
        <v>0.61299999999999999</v>
      </c>
      <c r="DN85" s="55">
        <v>0.44800000000000001</v>
      </c>
      <c r="DO85" s="55">
        <v>0.28100000000000003</v>
      </c>
      <c r="DP85" s="55">
        <v>0.22500000000000001</v>
      </c>
      <c r="DQ85" s="55">
        <v>1.448</v>
      </c>
      <c r="DR85" s="55">
        <v>1.028</v>
      </c>
      <c r="DS85" s="55">
        <v>0.60699999999999998</v>
      </c>
      <c r="DT85" s="55">
        <v>0.56799999999999995</v>
      </c>
      <c r="DU85" s="55">
        <v>0.53300000000000003</v>
      </c>
      <c r="DV85" s="55">
        <v>0.438</v>
      </c>
      <c r="DW85" s="55">
        <v>0.32200000000000001</v>
      </c>
      <c r="DX85" s="55">
        <v>0.20499999999999999</v>
      </c>
      <c r="DY85" s="55">
        <v>7.4109999999999996</v>
      </c>
      <c r="DZ85" s="55">
        <v>4.6020000000000003</v>
      </c>
      <c r="EA85" s="55">
        <v>4.3369999999999997</v>
      </c>
      <c r="EB85" s="55">
        <v>3.7410000000000001</v>
      </c>
      <c r="EC85" s="55">
        <v>2.4980000000000002</v>
      </c>
      <c r="ED85" s="55">
        <v>2.2250000000000001</v>
      </c>
      <c r="EE85" s="55">
        <v>0.90600000000000003</v>
      </c>
      <c r="EF85" s="55">
        <v>0.55200000000000005</v>
      </c>
      <c r="EG85" s="55">
        <v>0.26800000000000002</v>
      </c>
      <c r="EH85" s="55">
        <v>3.1819999999999999</v>
      </c>
      <c r="EI85" s="55">
        <v>1.8129999999999999</v>
      </c>
      <c r="EJ85" s="55">
        <v>1.2649999999999999</v>
      </c>
      <c r="EK85" s="55">
        <v>1.145</v>
      </c>
      <c r="EL85" s="55">
        <v>0.75600000000000001</v>
      </c>
      <c r="EM85" s="55">
        <v>0.71199999999999997</v>
      </c>
      <c r="EN85" s="55">
        <v>0.29499999999999998</v>
      </c>
      <c r="EO85" s="55">
        <v>0.23899999999999999</v>
      </c>
      <c r="EP85" s="55">
        <v>0.10100000000000001</v>
      </c>
      <c r="EQ85" s="55">
        <v>121.65</v>
      </c>
      <c r="ER85" s="55">
        <v>87.25</v>
      </c>
      <c r="ES85" s="55">
        <v>9</v>
      </c>
      <c r="ET85" s="55">
        <v>44.22</v>
      </c>
      <c r="EU85" s="55">
        <v>91.06</v>
      </c>
    </row>
    <row r="86" spans="1:151" x14ac:dyDescent="0.2">
      <c r="A86" s="3">
        <v>83</v>
      </c>
      <c r="B86" s="20">
        <v>285</v>
      </c>
      <c r="C86" s="21">
        <v>306.39999999999998</v>
      </c>
      <c r="D86" s="24"/>
      <c r="E86" s="24"/>
      <c r="F86" s="24"/>
      <c r="G86" s="24"/>
      <c r="H86" s="24"/>
      <c r="I86" s="24"/>
      <c r="J86" s="24"/>
      <c r="K86" s="24"/>
      <c r="L86" s="24">
        <v>222.3</v>
      </c>
      <c r="M86" s="21">
        <v>239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>
        <v>210.25</v>
      </c>
      <c r="AA86" s="34">
        <v>80.63</v>
      </c>
      <c r="AB86" s="35">
        <v>3</v>
      </c>
      <c r="AC86" s="52">
        <v>375.25</v>
      </c>
      <c r="AD86" s="52">
        <v>375.25</v>
      </c>
      <c r="AE86" s="24"/>
      <c r="AF86" s="53"/>
      <c r="AG86" s="52">
        <v>133.44999999999999</v>
      </c>
      <c r="AH86" s="54">
        <v>133.44999999999999</v>
      </c>
      <c r="AI86" s="52">
        <v>10</v>
      </c>
      <c r="AJ86" s="54">
        <v>10</v>
      </c>
      <c r="AK86" s="52">
        <v>1.702</v>
      </c>
      <c r="AL86" s="54">
        <v>1.702</v>
      </c>
      <c r="AM86" s="55">
        <v>0</v>
      </c>
      <c r="AN86" s="55">
        <v>1304.18</v>
      </c>
      <c r="AO86" s="55">
        <v>0</v>
      </c>
      <c r="AP86" s="55">
        <v>952.76</v>
      </c>
      <c r="AQ86" s="55">
        <v>861.47</v>
      </c>
      <c r="AR86" s="55">
        <v>1477.06</v>
      </c>
      <c r="AS86" s="55">
        <v>0</v>
      </c>
      <c r="AT86" s="55">
        <v>1212.4100000000001</v>
      </c>
      <c r="AU86" s="55">
        <v>1131.33</v>
      </c>
      <c r="AV86" s="55">
        <v>1567.17</v>
      </c>
      <c r="AW86" s="55">
        <v>0</v>
      </c>
      <c r="AX86" s="55">
        <v>1357.84</v>
      </c>
      <c r="AY86" s="55">
        <v>1227.6300000000001</v>
      </c>
      <c r="AZ86" s="55">
        <v>752.04</v>
      </c>
      <c r="BA86" s="55">
        <v>1102.99</v>
      </c>
      <c r="BB86" s="55">
        <v>963.47</v>
      </c>
      <c r="BC86" s="55">
        <v>769.16</v>
      </c>
      <c r="BD86" s="55">
        <v>13.45</v>
      </c>
      <c r="BE86" s="55">
        <v>1250.46</v>
      </c>
      <c r="BF86" s="55">
        <v>1238.1199999999999</v>
      </c>
      <c r="BG86" s="55">
        <v>1045.1400000000001</v>
      </c>
      <c r="BH86" s="55">
        <v>1037.8</v>
      </c>
      <c r="BI86" s="55">
        <v>640.70000000000005</v>
      </c>
      <c r="BJ86" s="55">
        <v>65.8</v>
      </c>
      <c r="BK86" s="55">
        <v>686.74</v>
      </c>
      <c r="BL86" s="55">
        <v>0</v>
      </c>
      <c r="BM86" s="55">
        <v>343.73</v>
      </c>
      <c r="BN86" s="55">
        <v>0</v>
      </c>
      <c r="BO86" s="55">
        <v>116.7</v>
      </c>
      <c r="BP86" s="55">
        <v>0</v>
      </c>
      <c r="BQ86" s="55">
        <v>12.29</v>
      </c>
      <c r="BR86" s="55">
        <v>5.66</v>
      </c>
      <c r="BS86" s="55">
        <v>5.72</v>
      </c>
      <c r="BT86" s="55">
        <v>5.1840000000000002</v>
      </c>
      <c r="BU86" s="55">
        <v>2.5510000000000002</v>
      </c>
      <c r="BV86" s="55">
        <v>0.84899999999999998</v>
      </c>
      <c r="BW86" s="55">
        <v>1.72</v>
      </c>
      <c r="BX86" s="55">
        <v>21.7</v>
      </c>
      <c r="BY86" s="55">
        <v>35.299999999999997</v>
      </c>
      <c r="BZ86" s="55">
        <v>73.400000000000006</v>
      </c>
      <c r="CA86" s="55">
        <v>119.6</v>
      </c>
      <c r="CB86" s="55">
        <v>4.51</v>
      </c>
      <c r="CC86" s="55">
        <v>85.85</v>
      </c>
      <c r="CD86" s="55">
        <v>40.69</v>
      </c>
      <c r="CE86" s="55">
        <v>120.75</v>
      </c>
      <c r="CF86" s="55">
        <v>55.73</v>
      </c>
      <c r="CG86" s="55">
        <v>15.69</v>
      </c>
      <c r="CH86" s="55">
        <v>21.76</v>
      </c>
      <c r="CI86" s="55">
        <v>35.22</v>
      </c>
      <c r="CJ86" s="55">
        <v>61.57</v>
      </c>
      <c r="CK86" s="55">
        <v>7.04</v>
      </c>
      <c r="CL86" s="55">
        <v>5.3979999999999997</v>
      </c>
      <c r="CM86" s="55">
        <v>3.363</v>
      </c>
      <c r="CN86" s="55">
        <v>3.2240000000000002</v>
      </c>
      <c r="CO86" s="55">
        <v>2.7629999999999999</v>
      </c>
      <c r="CP86" s="55">
        <v>1.8220000000000001</v>
      </c>
      <c r="CQ86" s="55">
        <v>1.653</v>
      </c>
      <c r="CR86" s="55">
        <v>1175.99</v>
      </c>
      <c r="CS86" s="55">
        <v>1033.07</v>
      </c>
      <c r="CT86" s="55">
        <v>808.65</v>
      </c>
      <c r="CU86" s="55">
        <v>1187.07</v>
      </c>
      <c r="CV86" s="55">
        <v>1161.6400000000001</v>
      </c>
      <c r="CW86" s="55">
        <v>1149.81</v>
      </c>
      <c r="CX86" s="55">
        <v>1148.02</v>
      </c>
      <c r="CY86" s="55">
        <v>1121.3399999999999</v>
      </c>
      <c r="CZ86" s="55">
        <v>1100.77</v>
      </c>
      <c r="DA86" s="55">
        <v>15.202</v>
      </c>
      <c r="DB86" s="55">
        <v>13.997999999999999</v>
      </c>
      <c r="DC86" s="55">
        <v>8.8889999999999993</v>
      </c>
      <c r="DD86" s="55">
        <v>3.7389999999999999</v>
      </c>
      <c r="DE86" s="55">
        <v>1.1160000000000001</v>
      </c>
      <c r="DF86" s="55">
        <v>1.34</v>
      </c>
      <c r="DG86" s="55">
        <v>1.633</v>
      </c>
      <c r="DH86" s="55">
        <v>1.0820000000000001</v>
      </c>
      <c r="DI86" s="55">
        <v>20.332000000000001</v>
      </c>
      <c r="DJ86" s="55">
        <v>1.6970000000000001</v>
      </c>
      <c r="DK86" s="55">
        <v>1.3959999999999999</v>
      </c>
      <c r="DL86" s="55">
        <v>0.995</v>
      </c>
      <c r="DM86" s="55">
        <v>0.627</v>
      </c>
      <c r="DN86" s="55">
        <v>0.45700000000000002</v>
      </c>
      <c r="DO86" s="55">
        <v>0.28699999999999998</v>
      </c>
      <c r="DP86" s="55">
        <v>0.23</v>
      </c>
      <c r="DQ86" s="55">
        <v>1.4790000000000001</v>
      </c>
      <c r="DR86" s="55">
        <v>1.05</v>
      </c>
      <c r="DS86" s="55">
        <v>0.62</v>
      </c>
      <c r="DT86" s="55">
        <v>0.57999999999999996</v>
      </c>
      <c r="DU86" s="55">
        <v>0.54400000000000004</v>
      </c>
      <c r="DV86" s="55">
        <v>0.44800000000000001</v>
      </c>
      <c r="DW86" s="55">
        <v>0.32900000000000001</v>
      </c>
      <c r="DX86" s="55">
        <v>0.21</v>
      </c>
      <c r="DY86" s="55">
        <v>7.5720000000000001</v>
      </c>
      <c r="DZ86" s="55">
        <v>4.702</v>
      </c>
      <c r="EA86" s="55">
        <v>4.431</v>
      </c>
      <c r="EB86" s="55">
        <v>3.8220000000000001</v>
      </c>
      <c r="EC86" s="55">
        <v>2.5510000000000002</v>
      </c>
      <c r="ED86" s="55">
        <v>2.2730000000000001</v>
      </c>
      <c r="EE86" s="55">
        <v>0.92600000000000005</v>
      </c>
      <c r="EF86" s="55">
        <v>0.56399999999999995</v>
      </c>
      <c r="EG86" s="55">
        <v>0.27400000000000002</v>
      </c>
      <c r="EH86" s="55">
        <v>3.25</v>
      </c>
      <c r="EI86" s="55">
        <v>1.851</v>
      </c>
      <c r="EJ86" s="55">
        <v>1.2909999999999999</v>
      </c>
      <c r="EK86" s="55">
        <v>1.169</v>
      </c>
      <c r="EL86" s="55">
        <v>0.77100000000000002</v>
      </c>
      <c r="EM86" s="55">
        <v>0.72699999999999998</v>
      </c>
      <c r="EN86" s="55">
        <v>0.30099999999999999</v>
      </c>
      <c r="EO86" s="55">
        <v>0.245</v>
      </c>
      <c r="EP86" s="55">
        <v>0.10299999999999999</v>
      </c>
      <c r="EQ86" s="55">
        <v>121.84</v>
      </c>
      <c r="ER86" s="55">
        <v>88.22</v>
      </c>
      <c r="ES86" s="55">
        <v>9</v>
      </c>
      <c r="ET86" s="55">
        <v>44.22</v>
      </c>
      <c r="EU86" s="55">
        <v>91.06</v>
      </c>
    </row>
    <row r="87" spans="1:151" x14ac:dyDescent="0.2">
      <c r="A87" s="3">
        <v>84</v>
      </c>
      <c r="B87" s="20">
        <v>285</v>
      </c>
      <c r="C87" s="21">
        <v>306.39999999999998</v>
      </c>
      <c r="D87" s="24"/>
      <c r="E87" s="24"/>
      <c r="F87" s="24"/>
      <c r="G87" s="24"/>
      <c r="H87" s="24"/>
      <c r="I87" s="24"/>
      <c r="J87" s="24"/>
      <c r="K87" s="24"/>
      <c r="L87" s="24">
        <v>222.3</v>
      </c>
      <c r="M87" s="21">
        <v>239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>
        <v>210.57</v>
      </c>
      <c r="AA87" s="34">
        <v>77.69</v>
      </c>
      <c r="AB87" s="35">
        <v>3</v>
      </c>
      <c r="AC87" s="52">
        <v>403.05</v>
      </c>
      <c r="AD87" s="52">
        <v>403.05</v>
      </c>
      <c r="AE87" s="24"/>
      <c r="AF87" s="53"/>
      <c r="AG87" s="52">
        <v>143.30000000000001</v>
      </c>
      <c r="AH87" s="54">
        <v>143.30000000000001</v>
      </c>
      <c r="AI87" s="52">
        <v>10</v>
      </c>
      <c r="AJ87" s="54">
        <v>10</v>
      </c>
      <c r="AK87" s="52">
        <v>1.702</v>
      </c>
      <c r="AL87" s="54">
        <v>1.702</v>
      </c>
      <c r="AM87" s="55">
        <v>0</v>
      </c>
      <c r="AN87" s="55">
        <v>1320.55</v>
      </c>
      <c r="AO87" s="55">
        <v>0</v>
      </c>
      <c r="AP87" s="55">
        <v>953.96</v>
      </c>
      <c r="AQ87" s="55">
        <v>874.24</v>
      </c>
      <c r="AR87" s="55">
        <v>1496.07</v>
      </c>
      <c r="AS87" s="55">
        <v>0</v>
      </c>
      <c r="AT87" s="55">
        <v>1214.7</v>
      </c>
      <c r="AU87" s="55">
        <v>1148.44</v>
      </c>
      <c r="AV87" s="55">
        <v>1587.25</v>
      </c>
      <c r="AW87" s="55">
        <v>0</v>
      </c>
      <c r="AX87" s="55">
        <v>1366.52</v>
      </c>
      <c r="AY87" s="55">
        <v>1246.06</v>
      </c>
      <c r="AZ87" s="55">
        <v>761.74</v>
      </c>
      <c r="BA87" s="55">
        <v>1116.5999999999999</v>
      </c>
      <c r="BB87" s="55">
        <v>966.18</v>
      </c>
      <c r="BC87" s="55">
        <v>781.73</v>
      </c>
      <c r="BD87" s="55">
        <v>13.46</v>
      </c>
      <c r="BE87" s="55">
        <v>1254.1500000000001</v>
      </c>
      <c r="BF87" s="55">
        <v>1247.81</v>
      </c>
      <c r="BG87" s="55">
        <v>1058.32</v>
      </c>
      <c r="BH87" s="55">
        <v>1051.28</v>
      </c>
      <c r="BI87" s="55">
        <v>649.46</v>
      </c>
      <c r="BJ87" s="55">
        <v>63.37</v>
      </c>
      <c r="BK87" s="55">
        <v>686.83</v>
      </c>
      <c r="BL87" s="55">
        <v>0</v>
      </c>
      <c r="BM87" s="55">
        <v>348.45</v>
      </c>
      <c r="BN87" s="55">
        <v>0</v>
      </c>
      <c r="BO87" s="55">
        <v>118.12</v>
      </c>
      <c r="BP87" s="55">
        <v>0</v>
      </c>
      <c r="BQ87" s="55">
        <v>12.44</v>
      </c>
      <c r="BR87" s="55">
        <v>5.45</v>
      </c>
      <c r="BS87" s="55">
        <v>6.024</v>
      </c>
      <c r="BT87" s="55">
        <v>5.5839999999999996</v>
      </c>
      <c r="BU87" s="55">
        <v>2.7770000000000001</v>
      </c>
      <c r="BV87" s="55">
        <v>0.85799999999999998</v>
      </c>
      <c r="BW87" s="55">
        <v>1.72</v>
      </c>
      <c r="BX87" s="55">
        <v>21.7</v>
      </c>
      <c r="BY87" s="55">
        <v>35.299999999999997</v>
      </c>
      <c r="BZ87" s="55">
        <v>73.400000000000006</v>
      </c>
      <c r="CA87" s="55">
        <v>119.6</v>
      </c>
      <c r="CB87" s="55">
        <v>4.51</v>
      </c>
      <c r="CC87" s="55">
        <v>87.2</v>
      </c>
      <c r="CD87" s="55">
        <v>41.58</v>
      </c>
      <c r="CE87" s="55">
        <v>122.46</v>
      </c>
      <c r="CF87" s="55">
        <v>56.85</v>
      </c>
      <c r="CG87" s="55">
        <v>15.69</v>
      </c>
      <c r="CH87" s="55">
        <v>21.76</v>
      </c>
      <c r="CI87" s="55">
        <v>35.22</v>
      </c>
      <c r="CJ87" s="55">
        <v>61.57</v>
      </c>
      <c r="CK87" s="55">
        <v>7.04</v>
      </c>
      <c r="CL87" s="55">
        <v>5.5119999999999996</v>
      </c>
      <c r="CM87" s="55">
        <v>3.4340000000000002</v>
      </c>
      <c r="CN87" s="55">
        <v>3.2919999999999998</v>
      </c>
      <c r="CO87" s="55">
        <v>2.8220000000000001</v>
      </c>
      <c r="CP87" s="55">
        <v>1.86</v>
      </c>
      <c r="CQ87" s="55">
        <v>1.6870000000000001</v>
      </c>
      <c r="CR87" s="55">
        <v>1183.24</v>
      </c>
      <c r="CS87" s="55">
        <v>1035.02</v>
      </c>
      <c r="CT87" s="55">
        <v>819.5</v>
      </c>
      <c r="CU87" s="55">
        <v>1190.31</v>
      </c>
      <c r="CV87" s="55">
        <v>1164.55</v>
      </c>
      <c r="CW87" s="55">
        <v>1152.78</v>
      </c>
      <c r="CX87" s="55">
        <v>1161.04</v>
      </c>
      <c r="CY87" s="55">
        <v>1135.02</v>
      </c>
      <c r="CZ87" s="55">
        <v>1115.29</v>
      </c>
      <c r="DA87" s="55">
        <v>16.492000000000001</v>
      </c>
      <c r="DB87" s="55">
        <v>15.195</v>
      </c>
      <c r="DC87" s="55">
        <v>9.6769999999999996</v>
      </c>
      <c r="DD87" s="55">
        <v>4.0819999999999999</v>
      </c>
      <c r="DE87" s="55">
        <v>1.2190000000000001</v>
      </c>
      <c r="DF87" s="55">
        <v>1.4670000000000001</v>
      </c>
      <c r="DG87" s="55">
        <v>1.7929999999999999</v>
      </c>
      <c r="DH87" s="55">
        <v>1.1859999999999999</v>
      </c>
      <c r="DI87" s="55">
        <v>22.870999999999999</v>
      </c>
      <c r="DJ87" s="55">
        <v>1.732</v>
      </c>
      <c r="DK87" s="55">
        <v>1.425</v>
      </c>
      <c r="DL87" s="55">
        <v>1.016</v>
      </c>
      <c r="DM87" s="55">
        <v>0.64</v>
      </c>
      <c r="DN87" s="55">
        <v>0.46700000000000003</v>
      </c>
      <c r="DO87" s="55">
        <v>0.29399999999999998</v>
      </c>
      <c r="DP87" s="55">
        <v>0.23499999999999999</v>
      </c>
      <c r="DQ87" s="55">
        <v>1.51</v>
      </c>
      <c r="DR87" s="55">
        <v>1.0720000000000001</v>
      </c>
      <c r="DS87" s="55">
        <v>0.63300000000000001</v>
      </c>
      <c r="DT87" s="55">
        <v>0.59199999999999997</v>
      </c>
      <c r="DU87" s="55">
        <v>0.55600000000000005</v>
      </c>
      <c r="DV87" s="55">
        <v>0.45700000000000002</v>
      </c>
      <c r="DW87" s="55">
        <v>0.33600000000000002</v>
      </c>
      <c r="DX87" s="55">
        <v>0.214</v>
      </c>
      <c r="DY87" s="55">
        <v>7.7320000000000002</v>
      </c>
      <c r="DZ87" s="55">
        <v>4.8010000000000002</v>
      </c>
      <c r="EA87" s="55">
        <v>4.5250000000000004</v>
      </c>
      <c r="EB87" s="55">
        <v>3.9020000000000001</v>
      </c>
      <c r="EC87" s="55">
        <v>2.605</v>
      </c>
      <c r="ED87" s="55">
        <v>2.3210000000000002</v>
      </c>
      <c r="EE87" s="55">
        <v>0.94499999999999995</v>
      </c>
      <c r="EF87" s="55">
        <v>0.57599999999999996</v>
      </c>
      <c r="EG87" s="55">
        <v>0.28000000000000003</v>
      </c>
      <c r="EH87" s="55">
        <v>3.3180000000000001</v>
      </c>
      <c r="EI87" s="55">
        <v>1.89</v>
      </c>
      <c r="EJ87" s="55">
        <v>1.3180000000000001</v>
      </c>
      <c r="EK87" s="55">
        <v>1.1930000000000001</v>
      </c>
      <c r="EL87" s="55">
        <v>0.78700000000000003</v>
      </c>
      <c r="EM87" s="55">
        <v>0.74099999999999999</v>
      </c>
      <c r="EN87" s="55">
        <v>0.308</v>
      </c>
      <c r="EO87" s="55">
        <v>0.25</v>
      </c>
      <c r="EP87" s="55">
        <v>0.105</v>
      </c>
      <c r="EQ87" s="55">
        <v>121.84</v>
      </c>
      <c r="ER87" s="55">
        <v>88.22</v>
      </c>
      <c r="ES87" s="55">
        <v>9</v>
      </c>
      <c r="ET87" s="55">
        <v>44.22</v>
      </c>
      <c r="EU87" s="55">
        <v>91.06</v>
      </c>
    </row>
    <row r="88" spans="1:151" x14ac:dyDescent="0.2">
      <c r="A88" s="3">
        <v>85</v>
      </c>
      <c r="B88" s="20">
        <v>285</v>
      </c>
      <c r="C88" s="21">
        <v>306.39999999999998</v>
      </c>
      <c r="D88" s="24"/>
      <c r="E88" s="24"/>
      <c r="F88" s="24"/>
      <c r="G88" s="24"/>
      <c r="H88" s="24"/>
      <c r="I88" s="24"/>
      <c r="J88" s="24"/>
      <c r="K88" s="24"/>
      <c r="L88" s="24">
        <v>222.3</v>
      </c>
      <c r="M88" s="21">
        <v>239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>
        <v>210.88</v>
      </c>
      <c r="AA88" s="34">
        <v>74.75</v>
      </c>
      <c r="AB88" s="35">
        <v>3</v>
      </c>
      <c r="AC88" s="52">
        <v>432.97</v>
      </c>
      <c r="AD88" s="52">
        <v>432.97</v>
      </c>
      <c r="AE88" s="24"/>
      <c r="AF88" s="53"/>
      <c r="AG88" s="52">
        <v>153.9</v>
      </c>
      <c r="AH88" s="54">
        <v>153.9</v>
      </c>
      <c r="AI88" s="52">
        <v>10</v>
      </c>
      <c r="AJ88" s="54">
        <v>10</v>
      </c>
      <c r="AK88" s="52">
        <v>1.702</v>
      </c>
      <c r="AL88" s="54">
        <v>1.702</v>
      </c>
      <c r="AM88" s="55">
        <v>0</v>
      </c>
      <c r="AN88" s="55">
        <v>1337.19</v>
      </c>
      <c r="AO88" s="55">
        <v>0</v>
      </c>
      <c r="AP88" s="55">
        <v>955.1</v>
      </c>
      <c r="AQ88" s="55">
        <v>887.22</v>
      </c>
      <c r="AR88" s="55">
        <v>1515.66</v>
      </c>
      <c r="AS88" s="55">
        <v>0</v>
      </c>
      <c r="AT88" s="55">
        <v>1216.94</v>
      </c>
      <c r="AU88" s="55">
        <v>1165.83</v>
      </c>
      <c r="AV88" s="55">
        <v>1607.94</v>
      </c>
      <c r="AW88" s="55">
        <v>0</v>
      </c>
      <c r="AX88" s="55">
        <v>1370.1</v>
      </c>
      <c r="AY88" s="55">
        <v>1264.8399999999999</v>
      </c>
      <c r="AZ88" s="55">
        <v>771.68</v>
      </c>
      <c r="BA88" s="55">
        <v>1130.6300000000001</v>
      </c>
      <c r="BB88" s="55">
        <v>968.79</v>
      </c>
      <c r="BC88" s="55">
        <v>794.64</v>
      </c>
      <c r="BD88" s="55">
        <v>13.46</v>
      </c>
      <c r="BE88" s="55">
        <v>1257.68</v>
      </c>
      <c r="BF88" s="55">
        <v>1251.6400000000001</v>
      </c>
      <c r="BG88" s="55">
        <v>1071.76</v>
      </c>
      <c r="BH88" s="55">
        <v>1065.02</v>
      </c>
      <c r="BI88" s="55">
        <v>658.45</v>
      </c>
      <c r="BJ88" s="55">
        <v>60.94</v>
      </c>
      <c r="BK88" s="55">
        <v>686.93</v>
      </c>
      <c r="BL88" s="55">
        <v>0</v>
      </c>
      <c r="BM88" s="55">
        <v>351.96</v>
      </c>
      <c r="BN88" s="55">
        <v>0</v>
      </c>
      <c r="BO88" s="55">
        <v>118.44</v>
      </c>
      <c r="BP88" s="55">
        <v>0</v>
      </c>
      <c r="BQ88" s="55">
        <v>12.47</v>
      </c>
      <c r="BR88" s="55">
        <v>5.24</v>
      </c>
      <c r="BS88" s="55">
        <v>6.3280000000000003</v>
      </c>
      <c r="BT88" s="55">
        <v>6.0060000000000002</v>
      </c>
      <c r="BU88" s="55">
        <v>3.0190000000000001</v>
      </c>
      <c r="BV88" s="55">
        <v>0.86</v>
      </c>
      <c r="BW88" s="55">
        <v>1.72</v>
      </c>
      <c r="BX88" s="55">
        <v>21.7</v>
      </c>
      <c r="BY88" s="55">
        <v>35.299999999999997</v>
      </c>
      <c r="BZ88" s="55">
        <v>73.400000000000006</v>
      </c>
      <c r="CA88" s="55">
        <v>119.6</v>
      </c>
      <c r="CB88" s="55">
        <v>4.51</v>
      </c>
      <c r="CC88" s="55">
        <v>88.56</v>
      </c>
      <c r="CD88" s="55">
        <v>42.47</v>
      </c>
      <c r="CE88" s="55">
        <v>124.17</v>
      </c>
      <c r="CF88" s="55">
        <v>57.98</v>
      </c>
      <c r="CG88" s="55">
        <v>15.69</v>
      </c>
      <c r="CH88" s="55">
        <v>21.76</v>
      </c>
      <c r="CI88" s="55">
        <v>35.22</v>
      </c>
      <c r="CJ88" s="55">
        <v>61.57</v>
      </c>
      <c r="CK88" s="55">
        <v>7.04</v>
      </c>
      <c r="CL88" s="55">
        <v>5.6260000000000003</v>
      </c>
      <c r="CM88" s="55">
        <v>3.5049999999999999</v>
      </c>
      <c r="CN88" s="55">
        <v>3.36</v>
      </c>
      <c r="CO88" s="55">
        <v>2.88</v>
      </c>
      <c r="CP88" s="55">
        <v>1.8979999999999999</v>
      </c>
      <c r="CQ88" s="55">
        <v>1.722</v>
      </c>
      <c r="CR88" s="55">
        <v>1187.33</v>
      </c>
      <c r="CS88" s="55">
        <v>1036.9100000000001</v>
      </c>
      <c r="CT88" s="55">
        <v>830.65</v>
      </c>
      <c r="CU88" s="55">
        <v>1193.3800000000001</v>
      </c>
      <c r="CV88" s="55">
        <v>1167.31</v>
      </c>
      <c r="CW88" s="55">
        <v>1155.58</v>
      </c>
      <c r="CX88" s="55">
        <v>1169.17</v>
      </c>
      <c r="CY88" s="55">
        <v>1143.0999999999999</v>
      </c>
      <c r="CZ88" s="55">
        <v>1130.1099999999999</v>
      </c>
      <c r="DA88" s="55">
        <v>17.902999999999999</v>
      </c>
      <c r="DB88" s="55">
        <v>16.507999999999999</v>
      </c>
      <c r="DC88" s="55">
        <v>10.554</v>
      </c>
      <c r="DD88" s="55">
        <v>4.468</v>
      </c>
      <c r="DE88" s="55">
        <v>1.3360000000000001</v>
      </c>
      <c r="DF88" s="55">
        <v>1.607</v>
      </c>
      <c r="DG88" s="55">
        <v>1.9710000000000001</v>
      </c>
      <c r="DH88" s="55">
        <v>1.304</v>
      </c>
      <c r="DI88" s="55">
        <v>25.798999999999999</v>
      </c>
      <c r="DJ88" s="55">
        <v>1.768</v>
      </c>
      <c r="DK88" s="55">
        <v>1.4550000000000001</v>
      </c>
      <c r="DL88" s="55">
        <v>1.0369999999999999</v>
      </c>
      <c r="DM88" s="55">
        <v>0.65300000000000002</v>
      </c>
      <c r="DN88" s="55">
        <v>0.47699999999999998</v>
      </c>
      <c r="DO88" s="55">
        <v>0.3</v>
      </c>
      <c r="DP88" s="55">
        <v>0.24</v>
      </c>
      <c r="DQ88" s="55">
        <v>1.5409999999999999</v>
      </c>
      <c r="DR88" s="55">
        <v>1.0940000000000001</v>
      </c>
      <c r="DS88" s="55">
        <v>0.64600000000000002</v>
      </c>
      <c r="DT88" s="55">
        <v>0.60499999999999998</v>
      </c>
      <c r="DU88" s="55">
        <v>0.56699999999999995</v>
      </c>
      <c r="DV88" s="55">
        <v>0.46700000000000003</v>
      </c>
      <c r="DW88" s="55">
        <v>0.34300000000000003</v>
      </c>
      <c r="DX88" s="55">
        <v>0.218</v>
      </c>
      <c r="DY88" s="55">
        <v>7.8929999999999998</v>
      </c>
      <c r="DZ88" s="55">
        <v>4.9009999999999998</v>
      </c>
      <c r="EA88" s="55">
        <v>4.6189999999999998</v>
      </c>
      <c r="EB88" s="55">
        <v>3.9830000000000001</v>
      </c>
      <c r="EC88" s="55">
        <v>2.6579999999999999</v>
      </c>
      <c r="ED88" s="55">
        <v>2.3679999999999999</v>
      </c>
      <c r="EE88" s="55">
        <v>0.96499999999999997</v>
      </c>
      <c r="EF88" s="55">
        <v>0.58799999999999997</v>
      </c>
      <c r="EG88" s="55">
        <v>0.28499999999999998</v>
      </c>
      <c r="EH88" s="55">
        <v>3.3860000000000001</v>
      </c>
      <c r="EI88" s="55">
        <v>1.9279999999999999</v>
      </c>
      <c r="EJ88" s="55">
        <v>1.345</v>
      </c>
      <c r="EK88" s="55">
        <v>1.2170000000000001</v>
      </c>
      <c r="EL88" s="55">
        <v>0.80200000000000005</v>
      </c>
      <c r="EM88" s="55">
        <v>0.75600000000000001</v>
      </c>
      <c r="EN88" s="55">
        <v>0.314</v>
      </c>
      <c r="EO88" s="55">
        <v>0.255</v>
      </c>
      <c r="EP88" s="55">
        <v>0.107</v>
      </c>
      <c r="EQ88" s="55">
        <v>121.85</v>
      </c>
      <c r="ER88" s="55">
        <v>88.22</v>
      </c>
      <c r="ES88" s="55">
        <v>9</v>
      </c>
      <c r="ET88" s="55">
        <v>44.22</v>
      </c>
      <c r="EU88" s="55">
        <v>91.06</v>
      </c>
    </row>
    <row r="89" spans="1:151" x14ac:dyDescent="0.2">
      <c r="A89" s="3">
        <v>86</v>
      </c>
      <c r="B89" s="20">
        <v>285</v>
      </c>
      <c r="C89" s="21">
        <v>306.39999999999998</v>
      </c>
      <c r="D89" s="24"/>
      <c r="E89" s="24"/>
      <c r="F89" s="24"/>
      <c r="G89" s="24"/>
      <c r="H89" s="24"/>
      <c r="I89" s="24"/>
      <c r="J89" s="24"/>
      <c r="K89" s="24"/>
      <c r="L89" s="24">
        <v>222.3</v>
      </c>
      <c r="M89" s="21">
        <v>239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>
        <v>211.18</v>
      </c>
      <c r="AA89" s="34">
        <v>71.81</v>
      </c>
      <c r="AB89" s="35">
        <v>3</v>
      </c>
      <c r="AC89" s="52">
        <v>465.11</v>
      </c>
      <c r="AD89" s="52">
        <v>465.11</v>
      </c>
      <c r="AE89" s="24"/>
      <c r="AF89" s="53"/>
      <c r="AG89" s="52">
        <v>165.3</v>
      </c>
      <c r="AH89" s="54">
        <v>165.3</v>
      </c>
      <c r="AI89" s="52">
        <v>10</v>
      </c>
      <c r="AJ89" s="54">
        <v>10</v>
      </c>
      <c r="AK89" s="52">
        <v>1.702</v>
      </c>
      <c r="AL89" s="54">
        <v>1.702</v>
      </c>
      <c r="AM89" s="55">
        <v>0</v>
      </c>
      <c r="AN89" s="55">
        <v>1341.9</v>
      </c>
      <c r="AO89" s="55">
        <v>0</v>
      </c>
      <c r="AP89" s="55">
        <v>956.16</v>
      </c>
      <c r="AQ89" s="55">
        <v>900.3</v>
      </c>
      <c r="AR89" s="55">
        <v>1535.32</v>
      </c>
      <c r="AS89" s="55">
        <v>0</v>
      </c>
      <c r="AT89" s="55">
        <v>1219.03</v>
      </c>
      <c r="AU89" s="55">
        <v>1183.43</v>
      </c>
      <c r="AV89" s="55">
        <v>1627.31</v>
      </c>
      <c r="AW89" s="55">
        <v>0</v>
      </c>
      <c r="AX89" s="55">
        <v>1373.46</v>
      </c>
      <c r="AY89" s="55">
        <v>1283.8399999999999</v>
      </c>
      <c r="AZ89" s="55">
        <v>777.04</v>
      </c>
      <c r="BA89" s="55">
        <v>1140.4000000000001</v>
      </c>
      <c r="BB89" s="55">
        <v>971.22</v>
      </c>
      <c r="BC89" s="55">
        <v>807.84</v>
      </c>
      <c r="BD89" s="55">
        <v>13.47</v>
      </c>
      <c r="BE89" s="55">
        <v>1261.02</v>
      </c>
      <c r="BF89" s="55">
        <v>1255.27</v>
      </c>
      <c r="BG89" s="55">
        <v>1080.0999999999999</v>
      </c>
      <c r="BH89" s="55">
        <v>1078.97</v>
      </c>
      <c r="BI89" s="55">
        <v>667.6</v>
      </c>
      <c r="BJ89" s="55">
        <v>58.52</v>
      </c>
      <c r="BK89" s="55">
        <v>687.02</v>
      </c>
      <c r="BL89" s="55">
        <v>0</v>
      </c>
      <c r="BM89" s="55">
        <v>353</v>
      </c>
      <c r="BN89" s="55">
        <v>0</v>
      </c>
      <c r="BO89" s="55">
        <v>118.74</v>
      </c>
      <c r="BP89" s="55">
        <v>0</v>
      </c>
      <c r="BQ89" s="55">
        <v>12.5</v>
      </c>
      <c r="BR89" s="55">
        <v>5.03</v>
      </c>
      <c r="BS89" s="55">
        <v>6.6289999999999996</v>
      </c>
      <c r="BT89" s="55">
        <v>6.4560000000000004</v>
      </c>
      <c r="BU89" s="55">
        <v>3.2810000000000001</v>
      </c>
      <c r="BV89" s="55">
        <v>0.86199999999999999</v>
      </c>
      <c r="BW89" s="55">
        <v>1.72</v>
      </c>
      <c r="BX89" s="55">
        <v>21.7</v>
      </c>
      <c r="BY89" s="55">
        <v>35.299999999999997</v>
      </c>
      <c r="BZ89" s="55">
        <v>73.400000000000006</v>
      </c>
      <c r="CA89" s="55">
        <v>119.6</v>
      </c>
      <c r="CB89" s="55">
        <v>4.51</v>
      </c>
      <c r="CC89" s="55">
        <v>89.92</v>
      </c>
      <c r="CD89" s="55">
        <v>43.36</v>
      </c>
      <c r="CE89" s="55">
        <v>125.88</v>
      </c>
      <c r="CF89" s="55">
        <v>59.11</v>
      </c>
      <c r="CG89" s="55">
        <v>15.69</v>
      </c>
      <c r="CH89" s="55">
        <v>21.76</v>
      </c>
      <c r="CI89" s="55">
        <v>35.22</v>
      </c>
      <c r="CJ89" s="55">
        <v>61.57</v>
      </c>
      <c r="CK89" s="55">
        <v>7.04</v>
      </c>
      <c r="CL89" s="55">
        <v>5.74</v>
      </c>
      <c r="CM89" s="55">
        <v>3.5760000000000001</v>
      </c>
      <c r="CN89" s="55">
        <v>3.427</v>
      </c>
      <c r="CO89" s="55">
        <v>2.9380000000000002</v>
      </c>
      <c r="CP89" s="55">
        <v>1.9359999999999999</v>
      </c>
      <c r="CQ89" s="55">
        <v>1.7569999999999999</v>
      </c>
      <c r="CR89" s="55">
        <v>1191.25</v>
      </c>
      <c r="CS89" s="55">
        <v>1038.6500000000001</v>
      </c>
      <c r="CT89" s="55">
        <v>842.05</v>
      </c>
      <c r="CU89" s="55">
        <v>1196.32</v>
      </c>
      <c r="CV89" s="55">
        <v>1169.95</v>
      </c>
      <c r="CW89" s="55">
        <v>1158.27</v>
      </c>
      <c r="CX89" s="55">
        <v>1173.49</v>
      </c>
      <c r="CY89" s="55">
        <v>1147.1199999999999</v>
      </c>
      <c r="CZ89" s="55">
        <v>1135.44</v>
      </c>
      <c r="DA89" s="55">
        <v>19.428999999999998</v>
      </c>
      <c r="DB89" s="55">
        <v>17.931999999999999</v>
      </c>
      <c r="DC89" s="55">
        <v>11.52</v>
      </c>
      <c r="DD89" s="55">
        <v>4.9029999999999996</v>
      </c>
      <c r="DE89" s="55">
        <v>1.4690000000000001</v>
      </c>
      <c r="DF89" s="55">
        <v>1.758</v>
      </c>
      <c r="DG89" s="55">
        <v>2.1680000000000001</v>
      </c>
      <c r="DH89" s="55">
        <v>1.4370000000000001</v>
      </c>
      <c r="DI89" s="55">
        <v>29.17</v>
      </c>
      <c r="DJ89" s="55">
        <v>1.804</v>
      </c>
      <c r="DK89" s="55">
        <v>1.484</v>
      </c>
      <c r="DL89" s="55">
        <v>1.0580000000000001</v>
      </c>
      <c r="DM89" s="55">
        <v>0.66600000000000004</v>
      </c>
      <c r="DN89" s="55">
        <v>0.48599999999999999</v>
      </c>
      <c r="DO89" s="55">
        <v>0.30599999999999999</v>
      </c>
      <c r="DP89" s="55">
        <v>0.245</v>
      </c>
      <c r="DQ89" s="55">
        <v>1.5720000000000001</v>
      </c>
      <c r="DR89" s="55">
        <v>1.1160000000000001</v>
      </c>
      <c r="DS89" s="55">
        <v>0.65900000000000003</v>
      </c>
      <c r="DT89" s="55">
        <v>0.61699999999999999</v>
      </c>
      <c r="DU89" s="55">
        <v>0.57899999999999996</v>
      </c>
      <c r="DV89" s="55">
        <v>0.47599999999999998</v>
      </c>
      <c r="DW89" s="55">
        <v>0.35</v>
      </c>
      <c r="DX89" s="55">
        <v>0.223</v>
      </c>
      <c r="DY89" s="55">
        <v>8.0530000000000008</v>
      </c>
      <c r="DZ89" s="55">
        <v>5</v>
      </c>
      <c r="EA89" s="55">
        <v>4.7119999999999997</v>
      </c>
      <c r="EB89" s="55">
        <v>4.0629999999999997</v>
      </c>
      <c r="EC89" s="55">
        <v>2.7109999999999999</v>
      </c>
      <c r="ED89" s="55">
        <v>2.4159999999999999</v>
      </c>
      <c r="EE89" s="55">
        <v>0.98499999999999999</v>
      </c>
      <c r="EF89" s="55">
        <v>0.6</v>
      </c>
      <c r="EG89" s="55">
        <v>0.29099999999999998</v>
      </c>
      <c r="EH89" s="55">
        <v>3.4540000000000002</v>
      </c>
      <c r="EI89" s="55">
        <v>1.9670000000000001</v>
      </c>
      <c r="EJ89" s="55">
        <v>1.3720000000000001</v>
      </c>
      <c r="EK89" s="55">
        <v>1.2410000000000001</v>
      </c>
      <c r="EL89" s="55">
        <v>0.81799999999999995</v>
      </c>
      <c r="EM89" s="55">
        <v>0.77100000000000002</v>
      </c>
      <c r="EN89" s="55">
        <v>0.32</v>
      </c>
      <c r="EO89" s="55">
        <v>0.26</v>
      </c>
      <c r="EP89" s="55">
        <v>0.11</v>
      </c>
      <c r="EQ89" s="55">
        <v>121.85</v>
      </c>
      <c r="ER89" s="55">
        <v>88.23</v>
      </c>
      <c r="ES89" s="55">
        <v>9</v>
      </c>
      <c r="ET89" s="55">
        <v>46.2</v>
      </c>
      <c r="EU89" s="55">
        <v>95.09</v>
      </c>
    </row>
    <row r="90" spans="1:151" x14ac:dyDescent="0.2">
      <c r="A90" s="3">
        <v>87</v>
      </c>
      <c r="B90" s="20">
        <v>285</v>
      </c>
      <c r="C90" s="21">
        <v>306.39999999999998</v>
      </c>
      <c r="D90" s="24"/>
      <c r="E90" s="24"/>
      <c r="F90" s="24"/>
      <c r="G90" s="24"/>
      <c r="H90" s="24"/>
      <c r="I90" s="24"/>
      <c r="J90" s="24"/>
      <c r="K90" s="24"/>
      <c r="L90" s="24">
        <v>222.3</v>
      </c>
      <c r="M90" s="21">
        <v>239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>
        <v>211.45</v>
      </c>
      <c r="AA90" s="34">
        <v>68.87</v>
      </c>
      <c r="AB90" s="35">
        <v>3</v>
      </c>
      <c r="AC90" s="52">
        <v>499.54</v>
      </c>
      <c r="AD90" s="52">
        <v>499.54</v>
      </c>
      <c r="AE90" s="24"/>
      <c r="AF90" s="53"/>
      <c r="AG90" s="52">
        <v>177.5</v>
      </c>
      <c r="AH90" s="54">
        <v>177.5</v>
      </c>
      <c r="AI90" s="52">
        <v>10</v>
      </c>
      <c r="AJ90" s="54">
        <v>10</v>
      </c>
      <c r="AK90" s="52">
        <v>1.702</v>
      </c>
      <c r="AL90" s="54">
        <v>1.702</v>
      </c>
      <c r="AM90" s="55">
        <v>0</v>
      </c>
      <c r="AN90" s="55">
        <v>1346.3</v>
      </c>
      <c r="AO90" s="55">
        <v>0</v>
      </c>
      <c r="AP90" s="55">
        <v>957.18</v>
      </c>
      <c r="AQ90" s="55">
        <v>906.75</v>
      </c>
      <c r="AR90" s="55">
        <v>1541.24</v>
      </c>
      <c r="AS90" s="55">
        <v>0</v>
      </c>
      <c r="AT90" s="55">
        <v>1220.94</v>
      </c>
      <c r="AU90" s="55">
        <v>1200.3399999999999</v>
      </c>
      <c r="AV90" s="55">
        <v>1633.52</v>
      </c>
      <c r="AW90" s="55">
        <v>0</v>
      </c>
      <c r="AX90" s="55">
        <v>1376.62</v>
      </c>
      <c r="AY90" s="55">
        <v>1302.9100000000001</v>
      </c>
      <c r="AZ90" s="55">
        <v>779.86</v>
      </c>
      <c r="BA90" s="55">
        <v>1144.69</v>
      </c>
      <c r="BB90" s="55">
        <v>973.49</v>
      </c>
      <c r="BC90" s="55">
        <v>821.24</v>
      </c>
      <c r="BD90" s="55">
        <v>13.47</v>
      </c>
      <c r="BE90" s="55">
        <v>1264.06</v>
      </c>
      <c r="BF90" s="55">
        <v>1258.57</v>
      </c>
      <c r="BG90" s="55">
        <v>1083.92</v>
      </c>
      <c r="BH90" s="55">
        <v>1083.1600000000001</v>
      </c>
      <c r="BI90" s="55">
        <v>670.78</v>
      </c>
      <c r="BJ90" s="55">
        <v>56.09</v>
      </c>
      <c r="BK90" s="55">
        <v>687.08</v>
      </c>
      <c r="BL90" s="55">
        <v>0</v>
      </c>
      <c r="BM90" s="55">
        <v>353.96</v>
      </c>
      <c r="BN90" s="55">
        <v>0</v>
      </c>
      <c r="BO90" s="55">
        <v>119.01</v>
      </c>
      <c r="BP90" s="55">
        <v>0</v>
      </c>
      <c r="BQ90" s="55">
        <v>12.53</v>
      </c>
      <c r="BR90" s="55">
        <v>4.82</v>
      </c>
      <c r="BS90" s="55">
        <v>6.9260000000000002</v>
      </c>
      <c r="BT90" s="55">
        <v>6.94</v>
      </c>
      <c r="BU90" s="55">
        <v>3.5670000000000002</v>
      </c>
      <c r="BV90" s="55">
        <v>0.86299999999999999</v>
      </c>
      <c r="BW90" s="55">
        <v>1.72</v>
      </c>
      <c r="BX90" s="55">
        <v>21.7</v>
      </c>
      <c r="BY90" s="55">
        <v>35.299999999999997</v>
      </c>
      <c r="BZ90" s="55">
        <v>73.400000000000006</v>
      </c>
      <c r="CA90" s="55">
        <v>119.6</v>
      </c>
      <c r="CB90" s="55">
        <v>4.51</v>
      </c>
      <c r="CC90" s="55">
        <v>91.28</v>
      </c>
      <c r="CD90" s="55">
        <v>44.25</v>
      </c>
      <c r="CE90" s="55">
        <v>127.59</v>
      </c>
      <c r="CF90" s="55">
        <v>60.22</v>
      </c>
      <c r="CG90" s="55">
        <v>15.69</v>
      </c>
      <c r="CH90" s="55">
        <v>21.76</v>
      </c>
      <c r="CI90" s="55">
        <v>35.22</v>
      </c>
      <c r="CJ90" s="55">
        <v>61.57</v>
      </c>
      <c r="CK90" s="55">
        <v>7.04</v>
      </c>
      <c r="CL90" s="55">
        <v>5.8529999999999998</v>
      </c>
      <c r="CM90" s="55">
        <v>3.6459999999999999</v>
      </c>
      <c r="CN90" s="55">
        <v>3.4950000000000001</v>
      </c>
      <c r="CO90" s="55">
        <v>2.996</v>
      </c>
      <c r="CP90" s="55">
        <v>1.974</v>
      </c>
      <c r="CQ90" s="55">
        <v>1.7909999999999999</v>
      </c>
      <c r="CR90" s="55">
        <v>1194.83</v>
      </c>
      <c r="CS90" s="55">
        <v>1040.29</v>
      </c>
      <c r="CT90" s="55">
        <v>847.49</v>
      </c>
      <c r="CU90" s="55">
        <v>1199.01</v>
      </c>
      <c r="CV90" s="55">
        <v>1172.3699999999999</v>
      </c>
      <c r="CW90" s="55">
        <v>1160.74</v>
      </c>
      <c r="CX90" s="55">
        <v>1177.47</v>
      </c>
      <c r="CY90" s="55">
        <v>1150.83</v>
      </c>
      <c r="CZ90" s="55">
        <v>1139.19</v>
      </c>
      <c r="DA90" s="55">
        <v>21.07</v>
      </c>
      <c r="DB90" s="55">
        <v>19.468</v>
      </c>
      <c r="DC90" s="55">
        <v>12.576000000000001</v>
      </c>
      <c r="DD90" s="55">
        <v>5.3869999999999996</v>
      </c>
      <c r="DE90" s="55">
        <v>1.619</v>
      </c>
      <c r="DF90" s="55">
        <v>1.9219999999999999</v>
      </c>
      <c r="DG90" s="55">
        <v>2.3849999999999998</v>
      </c>
      <c r="DH90" s="55">
        <v>1.587</v>
      </c>
      <c r="DI90" s="55">
        <v>33.036999999999999</v>
      </c>
      <c r="DJ90" s="55">
        <v>1.839</v>
      </c>
      <c r="DK90" s="55">
        <v>1.5129999999999999</v>
      </c>
      <c r="DL90" s="55">
        <v>1.079</v>
      </c>
      <c r="DM90" s="55">
        <v>0.68</v>
      </c>
      <c r="DN90" s="55">
        <v>0.496</v>
      </c>
      <c r="DO90" s="55">
        <v>0.312</v>
      </c>
      <c r="DP90" s="55">
        <v>0.249</v>
      </c>
      <c r="DQ90" s="55">
        <v>1.603</v>
      </c>
      <c r="DR90" s="55">
        <v>1.1379999999999999</v>
      </c>
      <c r="DS90" s="55">
        <v>0.67300000000000004</v>
      </c>
      <c r="DT90" s="55">
        <v>0.629</v>
      </c>
      <c r="DU90" s="55">
        <v>0.59099999999999997</v>
      </c>
      <c r="DV90" s="55">
        <v>0.48599999999999999</v>
      </c>
      <c r="DW90" s="55">
        <v>0.35699999999999998</v>
      </c>
      <c r="DX90" s="55">
        <v>0.22700000000000001</v>
      </c>
      <c r="DY90" s="55">
        <v>8.2119999999999997</v>
      </c>
      <c r="DZ90" s="55">
        <v>5.0979999999999999</v>
      </c>
      <c r="EA90" s="55">
        <v>4.8049999999999997</v>
      </c>
      <c r="EB90" s="55">
        <v>4.1440000000000001</v>
      </c>
      <c r="EC90" s="55">
        <v>2.7639999999999998</v>
      </c>
      <c r="ED90" s="55">
        <v>2.464</v>
      </c>
      <c r="EE90" s="55">
        <v>1.004</v>
      </c>
      <c r="EF90" s="55">
        <v>0.61199999999999999</v>
      </c>
      <c r="EG90" s="55">
        <v>0.29699999999999999</v>
      </c>
      <c r="EH90" s="55">
        <v>3.5219999999999998</v>
      </c>
      <c r="EI90" s="55">
        <v>2.0049999999999999</v>
      </c>
      <c r="EJ90" s="55">
        <v>1.399</v>
      </c>
      <c r="EK90" s="55">
        <v>1.2649999999999999</v>
      </c>
      <c r="EL90" s="55">
        <v>0.83299999999999996</v>
      </c>
      <c r="EM90" s="55">
        <v>0.78600000000000003</v>
      </c>
      <c r="EN90" s="55">
        <v>0.32700000000000001</v>
      </c>
      <c r="EO90" s="55">
        <v>0.26500000000000001</v>
      </c>
      <c r="EP90" s="55">
        <v>0.112</v>
      </c>
      <c r="EQ90" s="55">
        <v>121.85</v>
      </c>
      <c r="ER90" s="55">
        <v>88.23</v>
      </c>
      <c r="ES90" s="55">
        <v>9</v>
      </c>
      <c r="ET90" s="55">
        <v>46.2</v>
      </c>
      <c r="EU90" s="55">
        <v>95.09</v>
      </c>
    </row>
    <row r="91" spans="1:151" x14ac:dyDescent="0.2">
      <c r="A91" s="3">
        <v>88</v>
      </c>
      <c r="B91" s="20">
        <v>285</v>
      </c>
      <c r="C91" s="21">
        <v>306.39999999999998</v>
      </c>
      <c r="D91" s="24"/>
      <c r="E91" s="24"/>
      <c r="F91" s="24"/>
      <c r="G91" s="24"/>
      <c r="H91" s="24"/>
      <c r="I91" s="24"/>
      <c r="J91" s="24"/>
      <c r="K91" s="24"/>
      <c r="L91" s="24">
        <v>222.3</v>
      </c>
      <c r="M91" s="21">
        <v>239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>
        <v>211.7</v>
      </c>
      <c r="AA91" s="34">
        <v>65.930000000000007</v>
      </c>
      <c r="AB91" s="35">
        <v>3</v>
      </c>
      <c r="AC91" s="52">
        <v>536.37</v>
      </c>
      <c r="AD91" s="52">
        <v>536.37</v>
      </c>
      <c r="AE91" s="24"/>
      <c r="AF91" s="53"/>
      <c r="AG91" s="52">
        <v>190.53</v>
      </c>
      <c r="AH91" s="54">
        <v>190.53</v>
      </c>
      <c r="AI91" s="52">
        <v>10</v>
      </c>
      <c r="AJ91" s="54">
        <v>10</v>
      </c>
      <c r="AK91" s="52">
        <v>1.702</v>
      </c>
      <c r="AL91" s="54">
        <v>1.702</v>
      </c>
      <c r="AM91" s="55">
        <v>0</v>
      </c>
      <c r="AN91" s="55">
        <v>1350.35</v>
      </c>
      <c r="AO91" s="55">
        <v>0</v>
      </c>
      <c r="AP91" s="55">
        <v>958.08</v>
      </c>
      <c r="AQ91" s="55">
        <v>909.97</v>
      </c>
      <c r="AR91" s="55">
        <v>1546.57</v>
      </c>
      <c r="AS91" s="55">
        <v>0</v>
      </c>
      <c r="AT91" s="55">
        <v>1222.73</v>
      </c>
      <c r="AU91" s="55">
        <v>1205.02</v>
      </c>
      <c r="AV91" s="55">
        <v>1639.11</v>
      </c>
      <c r="AW91" s="55">
        <v>0</v>
      </c>
      <c r="AX91" s="55">
        <v>1379.46</v>
      </c>
      <c r="AY91" s="55">
        <v>1315.1</v>
      </c>
      <c r="AZ91" s="55">
        <v>782.44</v>
      </c>
      <c r="BA91" s="55">
        <v>1148.6199999999999</v>
      </c>
      <c r="BB91" s="55">
        <v>975.6</v>
      </c>
      <c r="BC91" s="55">
        <v>834.76</v>
      </c>
      <c r="BD91" s="55">
        <v>13.48</v>
      </c>
      <c r="BE91" s="55">
        <v>1266.9000000000001</v>
      </c>
      <c r="BF91" s="55">
        <v>1261.6600000000001</v>
      </c>
      <c r="BG91" s="55">
        <v>1087.42</v>
      </c>
      <c r="BH91" s="55">
        <v>1086.92</v>
      </c>
      <c r="BI91" s="55">
        <v>673.14</v>
      </c>
      <c r="BJ91" s="55">
        <v>53.66</v>
      </c>
      <c r="BK91" s="55">
        <v>687.16</v>
      </c>
      <c r="BL91" s="55">
        <v>0</v>
      </c>
      <c r="BM91" s="55">
        <v>354.84</v>
      </c>
      <c r="BN91" s="55">
        <v>0</v>
      </c>
      <c r="BO91" s="55">
        <v>119.27</v>
      </c>
      <c r="BP91" s="55">
        <v>0</v>
      </c>
      <c r="BQ91" s="55">
        <v>12.56</v>
      </c>
      <c r="BR91" s="55">
        <v>4.6100000000000003</v>
      </c>
      <c r="BS91" s="55">
        <v>7.2119999999999997</v>
      </c>
      <c r="BT91" s="55">
        <v>7.4669999999999996</v>
      </c>
      <c r="BU91" s="55">
        <v>3.8849999999999998</v>
      </c>
      <c r="BV91" s="55">
        <v>0.86399999999999999</v>
      </c>
      <c r="BW91" s="55">
        <v>1.72</v>
      </c>
      <c r="BX91" s="55">
        <v>21.7</v>
      </c>
      <c r="BY91" s="55">
        <v>35.299999999999997</v>
      </c>
      <c r="BZ91" s="55">
        <v>73.400000000000006</v>
      </c>
      <c r="CA91" s="55">
        <v>119.6</v>
      </c>
      <c r="CB91" s="55">
        <v>4.51</v>
      </c>
      <c r="CC91" s="55">
        <v>92.64</v>
      </c>
      <c r="CD91" s="55">
        <v>45.11</v>
      </c>
      <c r="CE91" s="55">
        <v>129.29</v>
      </c>
      <c r="CF91" s="55">
        <v>60.65</v>
      </c>
      <c r="CG91" s="55">
        <v>15.69</v>
      </c>
      <c r="CH91" s="55">
        <v>21.76</v>
      </c>
      <c r="CI91" s="55">
        <v>35.22</v>
      </c>
      <c r="CJ91" s="55">
        <v>61.57</v>
      </c>
      <c r="CK91" s="55">
        <v>7.04</v>
      </c>
      <c r="CL91" s="55">
        <v>5.9669999999999996</v>
      </c>
      <c r="CM91" s="55">
        <v>3.7170000000000001</v>
      </c>
      <c r="CN91" s="55">
        <v>3.5619999999999998</v>
      </c>
      <c r="CO91" s="55">
        <v>3.0539999999999998</v>
      </c>
      <c r="CP91" s="55">
        <v>2.012</v>
      </c>
      <c r="CQ91" s="55">
        <v>1.8260000000000001</v>
      </c>
      <c r="CR91" s="55">
        <v>1198.1500000000001</v>
      </c>
      <c r="CS91" s="55">
        <v>1041.82</v>
      </c>
      <c r="CT91" s="55">
        <v>850.66</v>
      </c>
      <c r="CU91" s="55">
        <v>1201.48</v>
      </c>
      <c r="CV91" s="55">
        <v>1174.5899999999999</v>
      </c>
      <c r="CW91" s="55">
        <v>1163</v>
      </c>
      <c r="CX91" s="55">
        <v>1181.1099999999999</v>
      </c>
      <c r="CY91" s="55">
        <v>1154.22</v>
      </c>
      <c r="CZ91" s="55">
        <v>1142.6300000000001</v>
      </c>
      <c r="DA91" s="55">
        <v>22.827999999999999</v>
      </c>
      <c r="DB91" s="55">
        <v>21.117999999999999</v>
      </c>
      <c r="DC91" s="55">
        <v>13.728</v>
      </c>
      <c r="DD91" s="55">
        <v>5.9240000000000004</v>
      </c>
      <c r="DE91" s="55">
        <v>1.7869999999999999</v>
      </c>
      <c r="DF91" s="55">
        <v>2.0990000000000002</v>
      </c>
      <c r="DG91" s="55">
        <v>2.6219999999999999</v>
      </c>
      <c r="DH91" s="55">
        <v>1.7529999999999999</v>
      </c>
      <c r="DI91" s="55">
        <v>37.444000000000003</v>
      </c>
      <c r="DJ91" s="55">
        <v>1.875</v>
      </c>
      <c r="DK91" s="55">
        <v>1.5429999999999999</v>
      </c>
      <c r="DL91" s="55">
        <v>1.1000000000000001</v>
      </c>
      <c r="DM91" s="55">
        <v>0.69299999999999995</v>
      </c>
      <c r="DN91" s="55">
        <v>0.50600000000000001</v>
      </c>
      <c r="DO91" s="55">
        <v>0.318</v>
      </c>
      <c r="DP91" s="55">
        <v>0.254</v>
      </c>
      <c r="DQ91" s="55">
        <v>1.6339999999999999</v>
      </c>
      <c r="DR91" s="55">
        <v>1.1599999999999999</v>
      </c>
      <c r="DS91" s="55">
        <v>0.68600000000000005</v>
      </c>
      <c r="DT91" s="55">
        <v>0.64200000000000002</v>
      </c>
      <c r="DU91" s="55">
        <v>0.60199999999999998</v>
      </c>
      <c r="DV91" s="55">
        <v>0.495</v>
      </c>
      <c r="DW91" s="55">
        <v>0.36399999999999999</v>
      </c>
      <c r="DX91" s="55">
        <v>0.23200000000000001</v>
      </c>
      <c r="DY91" s="55">
        <v>8.3710000000000004</v>
      </c>
      <c r="DZ91" s="55">
        <v>5.1970000000000001</v>
      </c>
      <c r="EA91" s="55">
        <v>4.899</v>
      </c>
      <c r="EB91" s="55">
        <v>4.2240000000000002</v>
      </c>
      <c r="EC91" s="55">
        <v>2.8170000000000002</v>
      </c>
      <c r="ED91" s="55">
        <v>2.5110000000000001</v>
      </c>
      <c r="EE91" s="55">
        <v>1.024</v>
      </c>
      <c r="EF91" s="55">
        <v>0.624</v>
      </c>
      <c r="EG91" s="55">
        <v>0.30199999999999999</v>
      </c>
      <c r="EH91" s="55">
        <v>3.59</v>
      </c>
      <c r="EI91" s="55">
        <v>2.0430000000000001</v>
      </c>
      <c r="EJ91" s="55">
        <v>1.425</v>
      </c>
      <c r="EK91" s="55">
        <v>1.288</v>
      </c>
      <c r="EL91" s="55">
        <v>0.84899999999999998</v>
      </c>
      <c r="EM91" s="55">
        <v>0.80100000000000005</v>
      </c>
      <c r="EN91" s="55">
        <v>0.33300000000000002</v>
      </c>
      <c r="EO91" s="55">
        <v>0.27</v>
      </c>
      <c r="EP91" s="55">
        <v>0.114</v>
      </c>
      <c r="EQ91" s="55">
        <v>121.85</v>
      </c>
      <c r="ER91" s="55">
        <v>88.23</v>
      </c>
      <c r="ES91" s="55">
        <v>9</v>
      </c>
      <c r="ET91" s="55">
        <v>46.2</v>
      </c>
      <c r="EU91" s="55">
        <v>95.09</v>
      </c>
    </row>
    <row r="92" spans="1:151" x14ac:dyDescent="0.2">
      <c r="A92" s="3">
        <v>89</v>
      </c>
      <c r="B92" s="20">
        <v>285</v>
      </c>
      <c r="C92" s="21">
        <v>306.39999999999998</v>
      </c>
      <c r="D92" s="24"/>
      <c r="E92" s="24"/>
      <c r="F92" s="24"/>
      <c r="G92" s="24"/>
      <c r="H92" s="24"/>
      <c r="I92" s="24"/>
      <c r="J92" s="24"/>
      <c r="K92" s="24"/>
      <c r="L92" s="24">
        <v>222.3</v>
      </c>
      <c r="M92" s="21">
        <v>239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>
        <v>211.7</v>
      </c>
      <c r="AA92" s="34">
        <v>63.21</v>
      </c>
      <c r="AB92" s="35">
        <v>3</v>
      </c>
      <c r="AC92" s="52">
        <v>575.70000000000005</v>
      </c>
      <c r="AD92" s="52">
        <v>575.70000000000005</v>
      </c>
      <c r="AE92" s="24"/>
      <c r="AF92" s="53"/>
      <c r="AG92" s="52">
        <v>204.38</v>
      </c>
      <c r="AH92" s="54">
        <v>204.38</v>
      </c>
      <c r="AI92" s="52">
        <v>10</v>
      </c>
      <c r="AJ92" s="54">
        <v>10</v>
      </c>
      <c r="AK92" s="52">
        <v>1.702</v>
      </c>
      <c r="AL92" s="54">
        <v>1.702</v>
      </c>
      <c r="AM92" s="55">
        <v>0</v>
      </c>
      <c r="AN92" s="55">
        <v>1350.35</v>
      </c>
      <c r="AO92" s="55">
        <v>0</v>
      </c>
      <c r="AP92" s="55">
        <v>958.08</v>
      </c>
      <c r="AQ92" s="55">
        <v>909.97</v>
      </c>
      <c r="AR92" s="55">
        <v>1546.57</v>
      </c>
      <c r="AS92" s="55">
        <v>0</v>
      </c>
      <c r="AT92" s="55">
        <v>1222.73</v>
      </c>
      <c r="AU92" s="55">
        <v>1205.02</v>
      </c>
      <c r="AV92" s="55">
        <v>1639.11</v>
      </c>
      <c r="AW92" s="55">
        <v>0</v>
      </c>
      <c r="AX92" s="55">
        <v>1379.46</v>
      </c>
      <c r="AY92" s="55">
        <v>1315.1</v>
      </c>
      <c r="AZ92" s="55">
        <v>782.44</v>
      </c>
      <c r="BA92" s="55">
        <v>1148.6199999999999</v>
      </c>
      <c r="BB92" s="55">
        <v>975.6</v>
      </c>
      <c r="BC92" s="55">
        <v>848.16</v>
      </c>
      <c r="BD92" s="55">
        <v>13.48</v>
      </c>
      <c r="BE92" s="55">
        <v>1266.9000000000001</v>
      </c>
      <c r="BF92" s="55">
        <v>1261.6600000000001</v>
      </c>
      <c r="BG92" s="55">
        <v>1087.42</v>
      </c>
      <c r="BH92" s="55">
        <v>1086.92</v>
      </c>
      <c r="BI92" s="55">
        <v>673.14</v>
      </c>
      <c r="BJ92" s="55">
        <v>51.45</v>
      </c>
      <c r="BK92" s="55">
        <v>687.16</v>
      </c>
      <c r="BL92" s="55">
        <v>0</v>
      </c>
      <c r="BM92" s="55">
        <v>354.84</v>
      </c>
      <c r="BN92" s="55">
        <v>0</v>
      </c>
      <c r="BO92" s="55">
        <v>119.27</v>
      </c>
      <c r="BP92" s="55">
        <v>0</v>
      </c>
      <c r="BQ92" s="55">
        <v>12.56</v>
      </c>
      <c r="BR92" s="55">
        <v>4.3600000000000003</v>
      </c>
      <c r="BS92" s="55">
        <v>7.4809999999999999</v>
      </c>
      <c r="BT92" s="55">
        <v>8.0489999999999995</v>
      </c>
      <c r="BU92" s="55">
        <v>4.2430000000000003</v>
      </c>
      <c r="BV92" s="55">
        <v>0.86399999999999999</v>
      </c>
      <c r="BW92" s="55">
        <v>1.72</v>
      </c>
      <c r="BX92" s="55">
        <v>21.7</v>
      </c>
      <c r="BY92" s="55">
        <v>35.299999999999997</v>
      </c>
      <c r="BZ92" s="55">
        <v>73.400000000000006</v>
      </c>
      <c r="CA92" s="55">
        <v>119.6</v>
      </c>
      <c r="CB92" s="55">
        <v>4.51</v>
      </c>
      <c r="CC92" s="55">
        <v>93.47</v>
      </c>
      <c r="CD92" s="55">
        <v>45.18</v>
      </c>
      <c r="CE92" s="55">
        <v>130.29</v>
      </c>
      <c r="CF92" s="55">
        <v>60.65</v>
      </c>
      <c r="CG92" s="55">
        <v>15.69</v>
      </c>
      <c r="CH92" s="55">
        <v>21.76</v>
      </c>
      <c r="CI92" s="55">
        <v>35.22</v>
      </c>
      <c r="CJ92" s="55">
        <v>61.57</v>
      </c>
      <c r="CK92" s="55">
        <v>7.04</v>
      </c>
      <c r="CL92" s="55">
        <v>6.0789999999999997</v>
      </c>
      <c r="CM92" s="55">
        <v>3.7869999999999999</v>
      </c>
      <c r="CN92" s="55">
        <v>3.63</v>
      </c>
      <c r="CO92" s="55">
        <v>3.1110000000000002</v>
      </c>
      <c r="CP92" s="55">
        <v>2.0499999999999998</v>
      </c>
      <c r="CQ92" s="55">
        <v>1.86</v>
      </c>
      <c r="CR92" s="55">
        <v>1198.1500000000001</v>
      </c>
      <c r="CS92" s="55">
        <v>1041.82</v>
      </c>
      <c r="CT92" s="55">
        <v>850.66</v>
      </c>
      <c r="CU92" s="55">
        <v>1201.48</v>
      </c>
      <c r="CV92" s="55">
        <v>1174.5899999999999</v>
      </c>
      <c r="CW92" s="55">
        <v>1163</v>
      </c>
      <c r="CX92" s="55">
        <v>1181.1099999999999</v>
      </c>
      <c r="CY92" s="55">
        <v>1154.22</v>
      </c>
      <c r="CZ92" s="55">
        <v>1142.6300000000001</v>
      </c>
      <c r="DA92" s="55">
        <v>24.687999999999999</v>
      </c>
      <c r="DB92" s="55">
        <v>22.870999999999999</v>
      </c>
      <c r="DC92" s="55">
        <v>14.977</v>
      </c>
      <c r="DD92" s="55">
        <v>6.5179999999999998</v>
      </c>
      <c r="DE92" s="55">
        <v>1.9750000000000001</v>
      </c>
      <c r="DF92" s="55">
        <v>2.2879999999999998</v>
      </c>
      <c r="DG92" s="55">
        <v>2.8820000000000001</v>
      </c>
      <c r="DH92" s="55">
        <v>1.9379999999999999</v>
      </c>
      <c r="DI92" s="55">
        <v>42.417000000000002</v>
      </c>
      <c r="DJ92" s="55">
        <v>1.91</v>
      </c>
      <c r="DK92" s="55">
        <v>1.5720000000000001</v>
      </c>
      <c r="DL92" s="55">
        <v>1.121</v>
      </c>
      <c r="DM92" s="55">
        <v>0.70599999999999996</v>
      </c>
      <c r="DN92" s="55">
        <v>0.51500000000000001</v>
      </c>
      <c r="DO92" s="55">
        <v>0.32400000000000001</v>
      </c>
      <c r="DP92" s="55">
        <v>0.25900000000000001</v>
      </c>
      <c r="DQ92" s="55">
        <v>1.665</v>
      </c>
      <c r="DR92" s="55">
        <v>1.1819999999999999</v>
      </c>
      <c r="DS92" s="55">
        <v>0.69899999999999995</v>
      </c>
      <c r="DT92" s="55">
        <v>0.65400000000000003</v>
      </c>
      <c r="DU92" s="55">
        <v>0.61399999999999999</v>
      </c>
      <c r="DV92" s="55">
        <v>0.505</v>
      </c>
      <c r="DW92" s="55">
        <v>0.371</v>
      </c>
      <c r="DX92" s="55">
        <v>0.23599999999999999</v>
      </c>
      <c r="DY92" s="55">
        <v>8.5310000000000006</v>
      </c>
      <c r="DZ92" s="55">
        <v>5.2949999999999999</v>
      </c>
      <c r="EA92" s="55">
        <v>4.992</v>
      </c>
      <c r="EB92" s="55">
        <v>4.3040000000000003</v>
      </c>
      <c r="EC92" s="55">
        <v>2.8690000000000002</v>
      </c>
      <c r="ED92" s="55">
        <v>2.5590000000000002</v>
      </c>
      <c r="EE92" s="55">
        <v>1.0429999999999999</v>
      </c>
      <c r="EF92" s="55">
        <v>0.63500000000000001</v>
      </c>
      <c r="EG92" s="55">
        <v>0.308</v>
      </c>
      <c r="EH92" s="55">
        <v>3.6579999999999999</v>
      </c>
      <c r="EI92" s="55">
        <v>2.0819999999999999</v>
      </c>
      <c r="EJ92" s="55">
        <v>1.452</v>
      </c>
      <c r="EK92" s="55">
        <v>1.3120000000000001</v>
      </c>
      <c r="EL92" s="55">
        <v>0.86499999999999999</v>
      </c>
      <c r="EM92" s="55">
        <v>0.81499999999999995</v>
      </c>
      <c r="EN92" s="55">
        <v>0.33900000000000002</v>
      </c>
      <c r="EO92" s="55">
        <v>0.27500000000000002</v>
      </c>
      <c r="EP92" s="55">
        <v>0.11600000000000001</v>
      </c>
      <c r="EQ92" s="55">
        <v>121.85</v>
      </c>
      <c r="ER92" s="55">
        <v>88.23</v>
      </c>
      <c r="ES92" s="55">
        <v>9</v>
      </c>
      <c r="ET92" s="55">
        <v>46.2</v>
      </c>
      <c r="EU92" s="55">
        <v>95.09</v>
      </c>
    </row>
    <row r="93" spans="1:151" x14ac:dyDescent="0.2">
      <c r="A93" s="3">
        <v>90</v>
      </c>
      <c r="B93" s="20">
        <v>285</v>
      </c>
      <c r="C93" s="21">
        <v>306.39999999999998</v>
      </c>
      <c r="D93" s="24"/>
      <c r="E93" s="24"/>
      <c r="F93" s="24"/>
      <c r="G93" s="24"/>
      <c r="H93" s="24"/>
      <c r="I93" s="24"/>
      <c r="J93" s="24"/>
      <c r="K93" s="24"/>
      <c r="L93" s="24">
        <v>222.3</v>
      </c>
      <c r="M93" s="21">
        <v>239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>
        <v>211.7</v>
      </c>
      <c r="AA93" s="34">
        <v>60.5</v>
      </c>
      <c r="AB93" s="35">
        <v>3</v>
      </c>
      <c r="AC93" s="52">
        <v>617.6</v>
      </c>
      <c r="AD93" s="52">
        <v>617.6</v>
      </c>
      <c r="AE93" s="24"/>
      <c r="AF93" s="53"/>
      <c r="AG93" s="52">
        <v>219.05</v>
      </c>
      <c r="AH93" s="54">
        <v>219.05</v>
      </c>
      <c r="AI93" s="52">
        <v>10</v>
      </c>
      <c r="AJ93" s="54">
        <v>10</v>
      </c>
      <c r="AK93" s="52">
        <v>1.702</v>
      </c>
      <c r="AL93" s="54">
        <v>1.702</v>
      </c>
      <c r="AM93" s="55">
        <v>0</v>
      </c>
      <c r="AN93" s="55">
        <v>1350.35</v>
      </c>
      <c r="AO93" s="55">
        <v>0</v>
      </c>
      <c r="AP93" s="55">
        <v>958.08</v>
      </c>
      <c r="AQ93" s="55">
        <v>909.97</v>
      </c>
      <c r="AR93" s="55">
        <v>1546.57</v>
      </c>
      <c r="AS93" s="55">
        <v>0</v>
      </c>
      <c r="AT93" s="55">
        <v>1222.73</v>
      </c>
      <c r="AU93" s="55">
        <v>1205.02</v>
      </c>
      <c r="AV93" s="55">
        <v>1639.11</v>
      </c>
      <c r="AW93" s="55">
        <v>0</v>
      </c>
      <c r="AX93" s="55">
        <v>1379.46</v>
      </c>
      <c r="AY93" s="55">
        <v>1315.1</v>
      </c>
      <c r="AZ93" s="55">
        <v>782.44</v>
      </c>
      <c r="BA93" s="55">
        <v>1148.6199999999999</v>
      </c>
      <c r="BB93" s="55">
        <v>975.6</v>
      </c>
      <c r="BC93" s="55">
        <v>853.5</v>
      </c>
      <c r="BD93" s="55">
        <v>13.48</v>
      </c>
      <c r="BE93" s="55">
        <v>1266.9000000000001</v>
      </c>
      <c r="BF93" s="55">
        <v>1261.6600000000001</v>
      </c>
      <c r="BG93" s="55">
        <v>1087.42</v>
      </c>
      <c r="BH93" s="55">
        <v>1086.92</v>
      </c>
      <c r="BI93" s="55">
        <v>673.14</v>
      </c>
      <c r="BJ93" s="55">
        <v>49.25</v>
      </c>
      <c r="BK93" s="55">
        <v>687.16</v>
      </c>
      <c r="BL93" s="55">
        <v>0</v>
      </c>
      <c r="BM93" s="55">
        <v>354.84</v>
      </c>
      <c r="BN93" s="55">
        <v>0</v>
      </c>
      <c r="BO93" s="55">
        <v>119.27</v>
      </c>
      <c r="BP93" s="55">
        <v>0</v>
      </c>
      <c r="BQ93" s="55">
        <v>12.56</v>
      </c>
      <c r="BR93" s="55">
        <v>4.1100000000000003</v>
      </c>
      <c r="BS93" s="55">
        <v>7.7729999999999997</v>
      </c>
      <c r="BT93" s="55">
        <v>8.66</v>
      </c>
      <c r="BU93" s="55">
        <v>4.6269999999999998</v>
      </c>
      <c r="BV93" s="55">
        <v>0.86399999999999999</v>
      </c>
      <c r="BW93" s="55">
        <v>1.72</v>
      </c>
      <c r="BX93" s="55">
        <v>21.7</v>
      </c>
      <c r="BY93" s="55">
        <v>35.299999999999997</v>
      </c>
      <c r="BZ93" s="55">
        <v>73.400000000000006</v>
      </c>
      <c r="CA93" s="55">
        <v>119.6</v>
      </c>
      <c r="CB93" s="55">
        <v>4.51</v>
      </c>
      <c r="CC93" s="55">
        <v>94.31</v>
      </c>
      <c r="CD93" s="55">
        <v>45.18</v>
      </c>
      <c r="CE93" s="55">
        <v>131.28</v>
      </c>
      <c r="CF93" s="55">
        <v>60.65</v>
      </c>
      <c r="CG93" s="55">
        <v>15.69</v>
      </c>
      <c r="CH93" s="55">
        <v>21.76</v>
      </c>
      <c r="CI93" s="55">
        <v>35.22</v>
      </c>
      <c r="CJ93" s="55">
        <v>61.57</v>
      </c>
      <c r="CK93" s="55">
        <v>7.04</v>
      </c>
      <c r="CL93" s="55">
        <v>6.1920000000000002</v>
      </c>
      <c r="CM93" s="55">
        <v>3.8570000000000002</v>
      </c>
      <c r="CN93" s="55">
        <v>3.6970000000000001</v>
      </c>
      <c r="CO93" s="55">
        <v>3.169</v>
      </c>
      <c r="CP93" s="55">
        <v>2.0880000000000001</v>
      </c>
      <c r="CQ93" s="55">
        <v>1.8939999999999999</v>
      </c>
      <c r="CR93" s="55">
        <v>1198.1500000000001</v>
      </c>
      <c r="CS93" s="55">
        <v>1041.82</v>
      </c>
      <c r="CT93" s="55">
        <v>850.66</v>
      </c>
      <c r="CU93" s="55">
        <v>1201.48</v>
      </c>
      <c r="CV93" s="55">
        <v>1174.5899999999999</v>
      </c>
      <c r="CW93" s="55">
        <v>1163</v>
      </c>
      <c r="CX93" s="55">
        <v>1181.1099999999999</v>
      </c>
      <c r="CY93" s="55">
        <v>1154.22</v>
      </c>
      <c r="CZ93" s="55">
        <v>1142.6300000000001</v>
      </c>
      <c r="DA93" s="55">
        <v>26.613</v>
      </c>
      <c r="DB93" s="55">
        <v>24.695</v>
      </c>
      <c r="DC93" s="55">
        <v>16.306000000000001</v>
      </c>
      <c r="DD93" s="55">
        <v>7.1619999999999999</v>
      </c>
      <c r="DE93" s="55">
        <v>2.1789999999999998</v>
      </c>
      <c r="DF93" s="55">
        <v>2.4830000000000001</v>
      </c>
      <c r="DG93" s="55">
        <v>3.1589999999999998</v>
      </c>
      <c r="DH93" s="55">
        <v>2.137</v>
      </c>
      <c r="DI93" s="55">
        <v>47.97</v>
      </c>
      <c r="DJ93" s="55">
        <v>1.946</v>
      </c>
      <c r="DK93" s="55">
        <v>1.601</v>
      </c>
      <c r="DL93" s="55">
        <v>1.1419999999999999</v>
      </c>
      <c r="DM93" s="55">
        <v>0.71899999999999997</v>
      </c>
      <c r="DN93" s="55">
        <v>0.52500000000000002</v>
      </c>
      <c r="DO93" s="55">
        <v>0.33</v>
      </c>
      <c r="DP93" s="55">
        <v>0.26400000000000001</v>
      </c>
      <c r="DQ93" s="55">
        <v>1.696</v>
      </c>
      <c r="DR93" s="55">
        <v>1.204</v>
      </c>
      <c r="DS93" s="55">
        <v>0.71199999999999997</v>
      </c>
      <c r="DT93" s="55">
        <v>0.66600000000000004</v>
      </c>
      <c r="DU93" s="55">
        <v>0.625</v>
      </c>
      <c r="DV93" s="55">
        <v>0.51400000000000001</v>
      </c>
      <c r="DW93" s="55">
        <v>0.377</v>
      </c>
      <c r="DX93" s="55">
        <v>0.24099999999999999</v>
      </c>
      <c r="DY93" s="55">
        <v>8.69</v>
      </c>
      <c r="DZ93" s="55">
        <v>5.3929999999999998</v>
      </c>
      <c r="EA93" s="55">
        <v>5.0839999999999996</v>
      </c>
      <c r="EB93" s="55">
        <v>4.3840000000000003</v>
      </c>
      <c r="EC93" s="55">
        <v>2.9220000000000002</v>
      </c>
      <c r="ED93" s="55">
        <v>2.6059999999999999</v>
      </c>
      <c r="EE93" s="55">
        <v>1.0620000000000001</v>
      </c>
      <c r="EF93" s="55">
        <v>0.64700000000000002</v>
      </c>
      <c r="EG93" s="55">
        <v>0.314</v>
      </c>
      <c r="EH93" s="55">
        <v>3.726</v>
      </c>
      <c r="EI93" s="55">
        <v>2.12</v>
      </c>
      <c r="EJ93" s="55">
        <v>1.478</v>
      </c>
      <c r="EK93" s="55">
        <v>1.3360000000000001</v>
      </c>
      <c r="EL93" s="55">
        <v>0.88</v>
      </c>
      <c r="EM93" s="55">
        <v>0.83</v>
      </c>
      <c r="EN93" s="55">
        <v>0.34499999999999997</v>
      </c>
      <c r="EO93" s="55">
        <v>0.28100000000000003</v>
      </c>
      <c r="EP93" s="55">
        <v>0.11799999999999999</v>
      </c>
      <c r="EQ93" s="55">
        <v>121.85</v>
      </c>
      <c r="ER93" s="55">
        <v>88.23</v>
      </c>
      <c r="ES93" s="55">
        <v>9</v>
      </c>
      <c r="ET93" s="55">
        <v>46.2</v>
      </c>
      <c r="EU93" s="55">
        <v>95.09</v>
      </c>
    </row>
    <row r="94" spans="1:151" x14ac:dyDescent="0.2">
      <c r="A94" s="3">
        <v>91</v>
      </c>
      <c r="B94" s="20">
        <v>285</v>
      </c>
      <c r="C94" s="21">
        <v>306.39999999999998</v>
      </c>
      <c r="D94" s="24"/>
      <c r="E94" s="24"/>
      <c r="F94" s="24"/>
      <c r="G94" s="24"/>
      <c r="H94" s="24"/>
      <c r="I94" s="24"/>
      <c r="J94" s="24"/>
      <c r="K94" s="24"/>
      <c r="L94" s="24">
        <v>222.3</v>
      </c>
      <c r="M94" s="21">
        <v>239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>
        <v>211.7</v>
      </c>
      <c r="AA94" s="34">
        <v>57.79</v>
      </c>
      <c r="AB94" s="35">
        <v>3</v>
      </c>
      <c r="AC94" s="52">
        <v>662.14</v>
      </c>
      <c r="AD94" s="52">
        <v>662.14</v>
      </c>
      <c r="AE94" s="24"/>
      <c r="AF94" s="53"/>
      <c r="AG94" s="52">
        <v>234.49</v>
      </c>
      <c r="AH94" s="54">
        <v>234.49</v>
      </c>
      <c r="AI94" s="52">
        <v>10</v>
      </c>
      <c r="AJ94" s="54">
        <v>10</v>
      </c>
      <c r="AK94" s="52">
        <v>1.702</v>
      </c>
      <c r="AL94" s="54">
        <v>1.702</v>
      </c>
      <c r="AM94" s="55">
        <v>0</v>
      </c>
      <c r="AN94" s="55">
        <v>1350.35</v>
      </c>
      <c r="AO94" s="55">
        <v>0</v>
      </c>
      <c r="AP94" s="55">
        <v>958.08</v>
      </c>
      <c r="AQ94" s="55">
        <v>909.97</v>
      </c>
      <c r="AR94" s="55">
        <v>1546.57</v>
      </c>
      <c r="AS94" s="55">
        <v>0</v>
      </c>
      <c r="AT94" s="55">
        <v>1222.73</v>
      </c>
      <c r="AU94" s="55">
        <v>1205.02</v>
      </c>
      <c r="AV94" s="55">
        <v>1639.11</v>
      </c>
      <c r="AW94" s="55">
        <v>0</v>
      </c>
      <c r="AX94" s="55">
        <v>1379.46</v>
      </c>
      <c r="AY94" s="55">
        <v>1315.1</v>
      </c>
      <c r="AZ94" s="55">
        <v>782.44</v>
      </c>
      <c r="BA94" s="55">
        <v>1148.6199999999999</v>
      </c>
      <c r="BB94" s="55">
        <v>975.6</v>
      </c>
      <c r="BC94" s="55">
        <v>853.5</v>
      </c>
      <c r="BD94" s="55">
        <v>13.48</v>
      </c>
      <c r="BE94" s="55">
        <v>1266.9000000000001</v>
      </c>
      <c r="BF94" s="55">
        <v>1261.6600000000001</v>
      </c>
      <c r="BG94" s="55">
        <v>1087.42</v>
      </c>
      <c r="BH94" s="55">
        <v>1086.92</v>
      </c>
      <c r="BI94" s="55">
        <v>673.14</v>
      </c>
      <c r="BJ94" s="55">
        <v>47.04</v>
      </c>
      <c r="BK94" s="55">
        <v>687.16</v>
      </c>
      <c r="BL94" s="55">
        <v>0</v>
      </c>
      <c r="BM94" s="55">
        <v>354.84</v>
      </c>
      <c r="BN94" s="55">
        <v>0</v>
      </c>
      <c r="BO94" s="55">
        <v>119.27</v>
      </c>
      <c r="BP94" s="55">
        <v>0</v>
      </c>
      <c r="BQ94" s="55">
        <v>12.56</v>
      </c>
      <c r="BR94" s="55">
        <v>3.86</v>
      </c>
      <c r="BS94" s="55">
        <v>8.0960000000000001</v>
      </c>
      <c r="BT94" s="55">
        <v>9.3040000000000003</v>
      </c>
      <c r="BU94" s="55">
        <v>5.0439999999999996</v>
      </c>
      <c r="BV94" s="55">
        <v>0.86399999999999999</v>
      </c>
      <c r="BW94" s="55">
        <v>1.72</v>
      </c>
      <c r="BX94" s="55">
        <v>21.7</v>
      </c>
      <c r="BY94" s="55">
        <v>35.299999999999997</v>
      </c>
      <c r="BZ94" s="55">
        <v>73.400000000000006</v>
      </c>
      <c r="CA94" s="55">
        <v>119.6</v>
      </c>
      <c r="CB94" s="55">
        <v>4.51</v>
      </c>
      <c r="CC94" s="55">
        <v>95.14</v>
      </c>
      <c r="CD94" s="55">
        <v>45.18</v>
      </c>
      <c r="CE94" s="55">
        <v>132.27000000000001</v>
      </c>
      <c r="CF94" s="55">
        <v>60.65</v>
      </c>
      <c r="CG94" s="55">
        <v>15.69</v>
      </c>
      <c r="CH94" s="55">
        <v>21.76</v>
      </c>
      <c r="CI94" s="55">
        <v>35.22</v>
      </c>
      <c r="CJ94" s="55">
        <v>61.57</v>
      </c>
      <c r="CK94" s="55">
        <v>7.04</v>
      </c>
      <c r="CL94" s="55">
        <v>6.3049999999999997</v>
      </c>
      <c r="CM94" s="55">
        <v>3.927</v>
      </c>
      <c r="CN94" s="55">
        <v>3.7639999999999998</v>
      </c>
      <c r="CO94" s="55">
        <v>3.2269999999999999</v>
      </c>
      <c r="CP94" s="55">
        <v>2.125</v>
      </c>
      <c r="CQ94" s="55">
        <v>1.929</v>
      </c>
      <c r="CR94" s="55">
        <v>1198.1500000000001</v>
      </c>
      <c r="CS94" s="55">
        <v>1041.82</v>
      </c>
      <c r="CT94" s="55">
        <v>850.66</v>
      </c>
      <c r="CU94" s="55">
        <v>1201.48</v>
      </c>
      <c r="CV94" s="55">
        <v>1174.5899999999999</v>
      </c>
      <c r="CW94" s="55">
        <v>1163</v>
      </c>
      <c r="CX94" s="55">
        <v>1181.1099999999999</v>
      </c>
      <c r="CY94" s="55">
        <v>1154.22</v>
      </c>
      <c r="CZ94" s="55">
        <v>1142.6300000000001</v>
      </c>
      <c r="DA94" s="55">
        <v>28.635999999999999</v>
      </c>
      <c r="DB94" s="55">
        <v>26.619</v>
      </c>
      <c r="DC94" s="55">
        <v>17.734999999999999</v>
      </c>
      <c r="DD94" s="55">
        <v>7.867</v>
      </c>
      <c r="DE94" s="55">
        <v>2.4039999999999999</v>
      </c>
      <c r="DF94" s="55">
        <v>2.6859999999999999</v>
      </c>
      <c r="DG94" s="55">
        <v>3.4569999999999999</v>
      </c>
      <c r="DH94" s="55">
        <v>2.355</v>
      </c>
      <c r="DI94" s="55">
        <v>54.09</v>
      </c>
      <c r="DJ94" s="55">
        <v>1.9810000000000001</v>
      </c>
      <c r="DK94" s="55">
        <v>1.63</v>
      </c>
      <c r="DL94" s="55">
        <v>1.163</v>
      </c>
      <c r="DM94" s="55">
        <v>0.73299999999999998</v>
      </c>
      <c r="DN94" s="55">
        <v>0.53500000000000003</v>
      </c>
      <c r="DO94" s="55">
        <v>0.33600000000000002</v>
      </c>
      <c r="DP94" s="55">
        <v>0.26900000000000002</v>
      </c>
      <c r="DQ94" s="55">
        <v>1.726</v>
      </c>
      <c r="DR94" s="55">
        <v>1.226</v>
      </c>
      <c r="DS94" s="55">
        <v>0.72499999999999998</v>
      </c>
      <c r="DT94" s="55">
        <v>0.67800000000000005</v>
      </c>
      <c r="DU94" s="55">
        <v>0.63700000000000001</v>
      </c>
      <c r="DV94" s="55">
        <v>0.52400000000000002</v>
      </c>
      <c r="DW94" s="55">
        <v>0.38400000000000001</v>
      </c>
      <c r="DX94" s="55">
        <v>0.245</v>
      </c>
      <c r="DY94" s="55">
        <v>8.8490000000000002</v>
      </c>
      <c r="DZ94" s="55">
        <v>5.492</v>
      </c>
      <c r="EA94" s="55">
        <v>5.1769999999999996</v>
      </c>
      <c r="EB94" s="55">
        <v>4.4640000000000004</v>
      </c>
      <c r="EC94" s="55">
        <v>2.9750000000000001</v>
      </c>
      <c r="ED94" s="55">
        <v>2.653</v>
      </c>
      <c r="EE94" s="55">
        <v>1.0820000000000001</v>
      </c>
      <c r="EF94" s="55">
        <v>0.65900000000000003</v>
      </c>
      <c r="EG94" s="55">
        <v>0.32</v>
      </c>
      <c r="EH94" s="55">
        <v>3.7949999999999999</v>
      </c>
      <c r="EI94" s="55">
        <v>2.1579999999999999</v>
      </c>
      <c r="EJ94" s="55">
        <v>1.5049999999999999</v>
      </c>
      <c r="EK94" s="55">
        <v>1.36</v>
      </c>
      <c r="EL94" s="55">
        <v>0.89500000000000002</v>
      </c>
      <c r="EM94" s="55">
        <v>0.84499999999999997</v>
      </c>
      <c r="EN94" s="55">
        <v>0.35199999999999998</v>
      </c>
      <c r="EO94" s="55">
        <v>0.28599999999999998</v>
      </c>
      <c r="EP94" s="55">
        <v>0.121</v>
      </c>
      <c r="EQ94" s="55">
        <v>121.85</v>
      </c>
      <c r="ER94" s="55">
        <v>88.23</v>
      </c>
      <c r="ES94" s="55">
        <v>9</v>
      </c>
      <c r="ET94" s="55">
        <v>48.17</v>
      </c>
      <c r="EU94" s="55">
        <v>99.13</v>
      </c>
    </row>
    <row r="95" spans="1:151" x14ac:dyDescent="0.2">
      <c r="A95" s="3">
        <v>92</v>
      </c>
      <c r="B95" s="20">
        <v>285</v>
      </c>
      <c r="C95" s="21">
        <v>306.39999999999998</v>
      </c>
      <c r="D95" s="24"/>
      <c r="E95" s="24"/>
      <c r="F95" s="24"/>
      <c r="G95" s="24"/>
      <c r="H95" s="24"/>
      <c r="I95" s="24"/>
      <c r="J95" s="24"/>
      <c r="K95" s="24"/>
      <c r="L95" s="24">
        <v>222.3</v>
      </c>
      <c r="M95" s="21">
        <v>239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>
        <v>211.7</v>
      </c>
      <c r="AA95" s="34">
        <v>55.07</v>
      </c>
      <c r="AB95" s="35">
        <v>3</v>
      </c>
      <c r="AC95" s="52">
        <v>709.37</v>
      </c>
      <c r="AD95" s="52">
        <v>709.37</v>
      </c>
      <c r="AE95" s="24"/>
      <c r="AF95" s="53"/>
      <c r="AG95" s="52">
        <v>250.64</v>
      </c>
      <c r="AH95" s="54">
        <v>250.64</v>
      </c>
      <c r="AI95" s="52">
        <v>10</v>
      </c>
      <c r="AJ95" s="54">
        <v>10</v>
      </c>
      <c r="AK95" s="52">
        <v>1.702</v>
      </c>
      <c r="AL95" s="54">
        <v>1.702</v>
      </c>
      <c r="AM95" s="55">
        <v>0</v>
      </c>
      <c r="AN95" s="55">
        <v>1350.35</v>
      </c>
      <c r="AO95" s="55">
        <v>0</v>
      </c>
      <c r="AP95" s="55">
        <v>958.08</v>
      </c>
      <c r="AQ95" s="55">
        <v>909.97</v>
      </c>
      <c r="AR95" s="55">
        <v>1546.57</v>
      </c>
      <c r="AS95" s="55">
        <v>0</v>
      </c>
      <c r="AT95" s="55">
        <v>1222.73</v>
      </c>
      <c r="AU95" s="55">
        <v>1205.02</v>
      </c>
      <c r="AV95" s="55">
        <v>1639.11</v>
      </c>
      <c r="AW95" s="55">
        <v>0</v>
      </c>
      <c r="AX95" s="55">
        <v>1379.46</v>
      </c>
      <c r="AY95" s="55">
        <v>1315.1</v>
      </c>
      <c r="AZ95" s="55">
        <v>782.44</v>
      </c>
      <c r="BA95" s="55">
        <v>1148.6199999999999</v>
      </c>
      <c r="BB95" s="55">
        <v>975.6</v>
      </c>
      <c r="BC95" s="55">
        <v>853.5</v>
      </c>
      <c r="BD95" s="55">
        <v>13.48</v>
      </c>
      <c r="BE95" s="55">
        <v>1266.9000000000001</v>
      </c>
      <c r="BF95" s="55">
        <v>1261.6600000000001</v>
      </c>
      <c r="BG95" s="55">
        <v>1087.42</v>
      </c>
      <c r="BH95" s="55">
        <v>1086.92</v>
      </c>
      <c r="BI95" s="55">
        <v>673.14</v>
      </c>
      <c r="BJ95" s="55">
        <v>44.84</v>
      </c>
      <c r="BK95" s="55">
        <v>687.16</v>
      </c>
      <c r="BL95" s="55">
        <v>0</v>
      </c>
      <c r="BM95" s="55">
        <v>354.84</v>
      </c>
      <c r="BN95" s="55">
        <v>0</v>
      </c>
      <c r="BO95" s="55">
        <v>119.27</v>
      </c>
      <c r="BP95" s="55">
        <v>0</v>
      </c>
      <c r="BQ95" s="55">
        <v>12.56</v>
      </c>
      <c r="BR95" s="55">
        <v>3.61</v>
      </c>
      <c r="BS95" s="55">
        <v>8.4589999999999996</v>
      </c>
      <c r="BT95" s="55">
        <v>9.9879999999999995</v>
      </c>
      <c r="BU95" s="55">
        <v>5.5019999999999998</v>
      </c>
      <c r="BV95" s="55">
        <v>0.86399999999999999</v>
      </c>
      <c r="BW95" s="55">
        <v>1.72</v>
      </c>
      <c r="BX95" s="55">
        <v>21.7</v>
      </c>
      <c r="BY95" s="55">
        <v>35.299999999999997</v>
      </c>
      <c r="BZ95" s="55">
        <v>73.400000000000006</v>
      </c>
      <c r="CA95" s="55">
        <v>119.6</v>
      </c>
      <c r="CB95" s="55">
        <v>4.51</v>
      </c>
      <c r="CC95" s="55">
        <v>95.97</v>
      </c>
      <c r="CD95" s="55">
        <v>45.18</v>
      </c>
      <c r="CE95" s="55">
        <v>133.26</v>
      </c>
      <c r="CF95" s="55">
        <v>60.65</v>
      </c>
      <c r="CG95" s="55">
        <v>15.69</v>
      </c>
      <c r="CH95" s="55">
        <v>21.76</v>
      </c>
      <c r="CI95" s="55">
        <v>35.22</v>
      </c>
      <c r="CJ95" s="55">
        <v>61.57</v>
      </c>
      <c r="CK95" s="55">
        <v>7.04</v>
      </c>
      <c r="CL95" s="55">
        <v>6.4180000000000001</v>
      </c>
      <c r="CM95" s="55">
        <v>3.9969999999999999</v>
      </c>
      <c r="CN95" s="55">
        <v>3.8319999999999999</v>
      </c>
      <c r="CO95" s="55">
        <v>3.2839999999999998</v>
      </c>
      <c r="CP95" s="55">
        <v>2.1629999999999998</v>
      </c>
      <c r="CQ95" s="55">
        <v>1.9630000000000001</v>
      </c>
      <c r="CR95" s="55">
        <v>1198.1500000000001</v>
      </c>
      <c r="CS95" s="55">
        <v>1041.82</v>
      </c>
      <c r="CT95" s="55">
        <v>850.66</v>
      </c>
      <c r="CU95" s="55">
        <v>1201.48</v>
      </c>
      <c r="CV95" s="55">
        <v>1174.5899999999999</v>
      </c>
      <c r="CW95" s="55">
        <v>1163</v>
      </c>
      <c r="CX95" s="55">
        <v>1181.1099999999999</v>
      </c>
      <c r="CY95" s="55">
        <v>1154.22</v>
      </c>
      <c r="CZ95" s="55">
        <v>1142.6300000000001</v>
      </c>
      <c r="DA95" s="55">
        <v>30.768000000000001</v>
      </c>
      <c r="DB95" s="55">
        <v>28.658000000000001</v>
      </c>
      <c r="DC95" s="55">
        <v>19.283000000000001</v>
      </c>
      <c r="DD95" s="55">
        <v>8.6470000000000002</v>
      </c>
      <c r="DE95" s="55">
        <v>2.6560000000000001</v>
      </c>
      <c r="DF95" s="55">
        <v>2.8929999999999998</v>
      </c>
      <c r="DG95" s="55">
        <v>3.7730000000000001</v>
      </c>
      <c r="DH95" s="55">
        <v>2.5920000000000001</v>
      </c>
      <c r="DI95" s="55">
        <v>60.881999999999998</v>
      </c>
      <c r="DJ95" s="55">
        <v>2.016</v>
      </c>
      <c r="DK95" s="55">
        <v>1.659</v>
      </c>
      <c r="DL95" s="55">
        <v>1.1839999999999999</v>
      </c>
      <c r="DM95" s="55">
        <v>0.746</v>
      </c>
      <c r="DN95" s="55">
        <v>0.54400000000000004</v>
      </c>
      <c r="DO95" s="55">
        <v>0.34200000000000003</v>
      </c>
      <c r="DP95" s="55">
        <v>0.27400000000000002</v>
      </c>
      <c r="DQ95" s="55">
        <v>1.7569999999999999</v>
      </c>
      <c r="DR95" s="55">
        <v>1.248</v>
      </c>
      <c r="DS95" s="55">
        <v>0.73799999999999999</v>
      </c>
      <c r="DT95" s="55">
        <v>0.69099999999999995</v>
      </c>
      <c r="DU95" s="55">
        <v>0.64800000000000002</v>
      </c>
      <c r="DV95" s="55">
        <v>0.53300000000000003</v>
      </c>
      <c r="DW95" s="55">
        <v>0.39100000000000001</v>
      </c>
      <c r="DX95" s="55">
        <v>0.249</v>
      </c>
      <c r="DY95" s="55">
        <v>9.0079999999999991</v>
      </c>
      <c r="DZ95" s="55">
        <v>5.59</v>
      </c>
      <c r="EA95" s="55">
        <v>5.27</v>
      </c>
      <c r="EB95" s="55">
        <v>4.5439999999999996</v>
      </c>
      <c r="EC95" s="55">
        <v>3.028</v>
      </c>
      <c r="ED95" s="55">
        <v>2.7</v>
      </c>
      <c r="EE95" s="55">
        <v>1.101</v>
      </c>
      <c r="EF95" s="55">
        <v>0.67100000000000004</v>
      </c>
      <c r="EG95" s="55">
        <v>0.32500000000000001</v>
      </c>
      <c r="EH95" s="55">
        <v>3.863</v>
      </c>
      <c r="EI95" s="55">
        <v>2.1960000000000002</v>
      </c>
      <c r="EJ95" s="55">
        <v>1.5309999999999999</v>
      </c>
      <c r="EK95" s="55">
        <v>1.3839999999999999</v>
      </c>
      <c r="EL95" s="55">
        <v>0.91100000000000003</v>
      </c>
      <c r="EM95" s="55">
        <v>0.85899999999999999</v>
      </c>
      <c r="EN95" s="55">
        <v>0.35799999999999998</v>
      </c>
      <c r="EO95" s="55">
        <v>0.29099999999999998</v>
      </c>
      <c r="EP95" s="55">
        <v>0.123</v>
      </c>
      <c r="EQ95" s="55">
        <v>121.85</v>
      </c>
      <c r="ER95" s="55">
        <v>88.23</v>
      </c>
      <c r="ES95" s="55">
        <v>9</v>
      </c>
      <c r="ET95" s="55">
        <v>48.17</v>
      </c>
      <c r="EU95" s="55">
        <v>99.13</v>
      </c>
    </row>
    <row r="96" spans="1:151" x14ac:dyDescent="0.2">
      <c r="A96" s="3">
        <v>93</v>
      </c>
      <c r="B96" s="20">
        <v>285</v>
      </c>
      <c r="C96" s="21">
        <v>306.39999999999998</v>
      </c>
      <c r="D96" s="24"/>
      <c r="E96" s="24"/>
      <c r="F96" s="24"/>
      <c r="G96" s="24"/>
      <c r="H96" s="24"/>
      <c r="I96" s="24"/>
      <c r="J96" s="24"/>
      <c r="K96" s="24"/>
      <c r="L96" s="24">
        <v>222.3</v>
      </c>
      <c r="M96" s="21">
        <v>239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>
        <v>211.7</v>
      </c>
      <c r="AA96" s="34">
        <v>52.36</v>
      </c>
      <c r="AB96" s="35">
        <v>3</v>
      </c>
      <c r="AC96" s="52">
        <v>759.26</v>
      </c>
      <c r="AD96" s="52">
        <v>759.26</v>
      </c>
      <c r="AE96" s="24"/>
      <c r="AF96" s="53"/>
      <c r="AG96" s="52">
        <v>267.39</v>
      </c>
      <c r="AH96" s="54">
        <v>267.39</v>
      </c>
      <c r="AI96" s="52">
        <v>10</v>
      </c>
      <c r="AJ96" s="54">
        <v>10</v>
      </c>
      <c r="AK96" s="52">
        <v>1.702</v>
      </c>
      <c r="AL96" s="54">
        <v>1.702</v>
      </c>
      <c r="AM96" s="55">
        <v>0</v>
      </c>
      <c r="AN96" s="55">
        <v>1350.35</v>
      </c>
      <c r="AO96" s="55">
        <v>0</v>
      </c>
      <c r="AP96" s="55">
        <v>958.08</v>
      </c>
      <c r="AQ96" s="55">
        <v>909.97</v>
      </c>
      <c r="AR96" s="55">
        <v>1546.57</v>
      </c>
      <c r="AS96" s="55">
        <v>0</v>
      </c>
      <c r="AT96" s="55">
        <v>1222.73</v>
      </c>
      <c r="AU96" s="55">
        <v>1205.02</v>
      </c>
      <c r="AV96" s="55">
        <v>1639.11</v>
      </c>
      <c r="AW96" s="55">
        <v>0</v>
      </c>
      <c r="AX96" s="55">
        <v>1379.46</v>
      </c>
      <c r="AY96" s="55">
        <v>1315.1</v>
      </c>
      <c r="AZ96" s="55">
        <v>782.44</v>
      </c>
      <c r="BA96" s="55">
        <v>1148.6199999999999</v>
      </c>
      <c r="BB96" s="55">
        <v>975.6</v>
      </c>
      <c r="BC96" s="55">
        <v>853.5</v>
      </c>
      <c r="BD96" s="55">
        <v>13.48</v>
      </c>
      <c r="BE96" s="55">
        <v>1266.9000000000001</v>
      </c>
      <c r="BF96" s="55">
        <v>1261.6600000000001</v>
      </c>
      <c r="BG96" s="55">
        <v>1087.42</v>
      </c>
      <c r="BH96" s="55">
        <v>1086.92</v>
      </c>
      <c r="BI96" s="55">
        <v>673.14</v>
      </c>
      <c r="BJ96" s="55">
        <v>42.63</v>
      </c>
      <c r="BK96" s="55">
        <v>687.16</v>
      </c>
      <c r="BL96" s="55">
        <v>0</v>
      </c>
      <c r="BM96" s="55">
        <v>354.84</v>
      </c>
      <c r="BN96" s="55">
        <v>0</v>
      </c>
      <c r="BO96" s="55">
        <v>119.27</v>
      </c>
      <c r="BP96" s="55">
        <v>0</v>
      </c>
      <c r="BQ96" s="55">
        <v>12.56</v>
      </c>
      <c r="BR96" s="55">
        <v>3.36</v>
      </c>
      <c r="BS96" s="55">
        <v>8.875</v>
      </c>
      <c r="BT96" s="55">
        <v>10.72</v>
      </c>
      <c r="BU96" s="55">
        <v>6.016</v>
      </c>
      <c r="BV96" s="55">
        <v>0.86399999999999999</v>
      </c>
      <c r="BW96" s="55">
        <v>1.72</v>
      </c>
      <c r="BX96" s="55">
        <v>21.7</v>
      </c>
      <c r="BY96" s="55">
        <v>35.299999999999997</v>
      </c>
      <c r="BZ96" s="55">
        <v>73.400000000000006</v>
      </c>
      <c r="CA96" s="55">
        <v>119.6</v>
      </c>
      <c r="CB96" s="55">
        <v>4.51</v>
      </c>
      <c r="CC96" s="55">
        <v>96.81</v>
      </c>
      <c r="CD96" s="55">
        <v>45.18</v>
      </c>
      <c r="CE96" s="55">
        <v>134.25</v>
      </c>
      <c r="CF96" s="55">
        <v>60.65</v>
      </c>
      <c r="CG96" s="55">
        <v>15.69</v>
      </c>
      <c r="CH96" s="55">
        <v>21.76</v>
      </c>
      <c r="CI96" s="55">
        <v>35.22</v>
      </c>
      <c r="CJ96" s="55">
        <v>61.57</v>
      </c>
      <c r="CK96" s="55">
        <v>7.04</v>
      </c>
      <c r="CL96" s="55">
        <v>6.5309999999999997</v>
      </c>
      <c r="CM96" s="55">
        <v>4.0679999999999996</v>
      </c>
      <c r="CN96" s="55">
        <v>3.899</v>
      </c>
      <c r="CO96" s="55">
        <v>3.3420000000000001</v>
      </c>
      <c r="CP96" s="55">
        <v>2.2010000000000001</v>
      </c>
      <c r="CQ96" s="55">
        <v>1.998</v>
      </c>
      <c r="CR96" s="55">
        <v>1198.1500000000001</v>
      </c>
      <c r="CS96" s="55">
        <v>1041.82</v>
      </c>
      <c r="CT96" s="55">
        <v>850.66</v>
      </c>
      <c r="CU96" s="55">
        <v>1201.48</v>
      </c>
      <c r="CV96" s="55">
        <v>1174.5899999999999</v>
      </c>
      <c r="CW96" s="55">
        <v>1163</v>
      </c>
      <c r="CX96" s="55">
        <v>1181.1099999999999</v>
      </c>
      <c r="CY96" s="55">
        <v>1154.22</v>
      </c>
      <c r="CZ96" s="55">
        <v>1142.6300000000001</v>
      </c>
      <c r="DA96" s="55">
        <v>33.003</v>
      </c>
      <c r="DB96" s="55">
        <v>30.806000000000001</v>
      </c>
      <c r="DC96" s="55">
        <v>20.951000000000001</v>
      </c>
      <c r="DD96" s="55">
        <v>9.5090000000000003</v>
      </c>
      <c r="DE96" s="55">
        <v>2.9390000000000001</v>
      </c>
      <c r="DF96" s="55">
        <v>3.0990000000000002</v>
      </c>
      <c r="DG96" s="55">
        <v>4.0999999999999996</v>
      </c>
      <c r="DH96" s="55">
        <v>2.8479999999999999</v>
      </c>
      <c r="DI96" s="55">
        <v>68.441999999999993</v>
      </c>
      <c r="DJ96" s="55">
        <v>2.052</v>
      </c>
      <c r="DK96" s="55">
        <v>1.6890000000000001</v>
      </c>
      <c r="DL96" s="55">
        <v>1.2050000000000001</v>
      </c>
      <c r="DM96" s="55">
        <v>0.75900000000000001</v>
      </c>
      <c r="DN96" s="55">
        <v>0.55400000000000005</v>
      </c>
      <c r="DO96" s="55">
        <v>0.34799999999999998</v>
      </c>
      <c r="DP96" s="55">
        <v>0.27900000000000003</v>
      </c>
      <c r="DQ96" s="55">
        <v>1.788</v>
      </c>
      <c r="DR96" s="55">
        <v>1.27</v>
      </c>
      <c r="DS96" s="55">
        <v>0.751</v>
      </c>
      <c r="DT96" s="55">
        <v>0.70299999999999996</v>
      </c>
      <c r="DU96" s="55">
        <v>0.66</v>
      </c>
      <c r="DV96" s="55">
        <v>0.54300000000000004</v>
      </c>
      <c r="DW96" s="55">
        <v>0.39800000000000002</v>
      </c>
      <c r="DX96" s="55">
        <v>0.254</v>
      </c>
      <c r="DY96" s="55">
        <v>9.1679999999999993</v>
      </c>
      <c r="DZ96" s="55">
        <v>5.6879999999999997</v>
      </c>
      <c r="EA96" s="55">
        <v>5.3630000000000004</v>
      </c>
      <c r="EB96" s="55">
        <v>4.6239999999999997</v>
      </c>
      <c r="EC96" s="55">
        <v>3.081</v>
      </c>
      <c r="ED96" s="55">
        <v>2.7480000000000002</v>
      </c>
      <c r="EE96" s="55">
        <v>1.121</v>
      </c>
      <c r="EF96" s="55">
        <v>0.68300000000000005</v>
      </c>
      <c r="EG96" s="55">
        <v>0.33100000000000002</v>
      </c>
      <c r="EH96" s="55">
        <v>3.93</v>
      </c>
      <c r="EI96" s="55">
        <v>2.234</v>
      </c>
      <c r="EJ96" s="55">
        <v>1.5580000000000001</v>
      </c>
      <c r="EK96" s="55">
        <v>1.407</v>
      </c>
      <c r="EL96" s="55">
        <v>0.92600000000000005</v>
      </c>
      <c r="EM96" s="55">
        <v>0.874</v>
      </c>
      <c r="EN96" s="55">
        <v>0.36399999999999999</v>
      </c>
      <c r="EO96" s="55">
        <v>0.29599999999999999</v>
      </c>
      <c r="EP96" s="55">
        <v>0.125</v>
      </c>
      <c r="EQ96" s="55">
        <v>121.85</v>
      </c>
      <c r="ER96" s="55">
        <v>88.23</v>
      </c>
      <c r="ES96" s="55">
        <v>9</v>
      </c>
      <c r="ET96" s="55">
        <v>48.17</v>
      </c>
      <c r="EU96" s="55">
        <v>99.13</v>
      </c>
    </row>
    <row r="97" spans="1:151" x14ac:dyDescent="0.2">
      <c r="A97" s="3">
        <v>94</v>
      </c>
      <c r="B97" s="20">
        <v>285</v>
      </c>
      <c r="C97" s="21">
        <v>306.39999999999998</v>
      </c>
      <c r="D97" s="24"/>
      <c r="E97" s="24"/>
      <c r="F97" s="24"/>
      <c r="G97" s="24"/>
      <c r="H97" s="24"/>
      <c r="I97" s="24"/>
      <c r="J97" s="24"/>
      <c r="K97" s="24"/>
      <c r="L97" s="24">
        <v>222.3</v>
      </c>
      <c r="M97" s="21">
        <v>239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>
        <v>211.7</v>
      </c>
      <c r="AA97" s="34">
        <v>49.99</v>
      </c>
      <c r="AB97" s="35">
        <v>3</v>
      </c>
      <c r="AC97" s="52">
        <v>811.71</v>
      </c>
      <c r="AD97" s="52">
        <v>811.71</v>
      </c>
      <c r="AE97" s="24"/>
      <c r="AF97" s="53"/>
      <c r="AG97" s="52">
        <v>284.56</v>
      </c>
      <c r="AH97" s="54">
        <v>284.56</v>
      </c>
      <c r="AI97" s="52">
        <v>10</v>
      </c>
      <c r="AJ97" s="54">
        <v>10</v>
      </c>
      <c r="AK97" s="52">
        <v>1.702</v>
      </c>
      <c r="AL97" s="54">
        <v>1.702</v>
      </c>
      <c r="AM97" s="55">
        <v>0</v>
      </c>
      <c r="AN97" s="55">
        <v>1350.35</v>
      </c>
      <c r="AO97" s="55">
        <v>0</v>
      </c>
      <c r="AP97" s="55">
        <v>958.08</v>
      </c>
      <c r="AQ97" s="55">
        <v>909.97</v>
      </c>
      <c r="AR97" s="55">
        <v>1546.57</v>
      </c>
      <c r="AS97" s="55">
        <v>0</v>
      </c>
      <c r="AT97" s="55">
        <v>1222.73</v>
      </c>
      <c r="AU97" s="55">
        <v>1205.02</v>
      </c>
      <c r="AV97" s="55">
        <v>1639.11</v>
      </c>
      <c r="AW97" s="55">
        <v>0</v>
      </c>
      <c r="AX97" s="55">
        <v>1379.46</v>
      </c>
      <c r="AY97" s="55">
        <v>1315.1</v>
      </c>
      <c r="AZ97" s="55">
        <v>782.44</v>
      </c>
      <c r="BA97" s="55">
        <v>1148.6199999999999</v>
      </c>
      <c r="BB97" s="55">
        <v>975.6</v>
      </c>
      <c r="BC97" s="55">
        <v>853.5</v>
      </c>
      <c r="BD97" s="55">
        <v>13.48</v>
      </c>
      <c r="BE97" s="55">
        <v>1266.9000000000001</v>
      </c>
      <c r="BF97" s="55">
        <v>1261.6600000000001</v>
      </c>
      <c r="BG97" s="55">
        <v>1087.42</v>
      </c>
      <c r="BH97" s="55">
        <v>1086.92</v>
      </c>
      <c r="BI97" s="55">
        <v>673.14</v>
      </c>
      <c r="BJ97" s="55">
        <v>40.71</v>
      </c>
      <c r="BK97" s="55">
        <v>687.16</v>
      </c>
      <c r="BL97" s="55">
        <v>0</v>
      </c>
      <c r="BM97" s="55">
        <v>354.84</v>
      </c>
      <c r="BN97" s="55">
        <v>0</v>
      </c>
      <c r="BO97" s="55">
        <v>119.27</v>
      </c>
      <c r="BP97" s="55">
        <v>0</v>
      </c>
      <c r="BQ97" s="55">
        <v>12.56</v>
      </c>
      <c r="BR97" s="55">
        <v>3.19</v>
      </c>
      <c r="BS97" s="55">
        <v>9.3629999999999995</v>
      </c>
      <c r="BT97" s="55">
        <v>11.513</v>
      </c>
      <c r="BU97" s="55">
        <v>6.6070000000000002</v>
      </c>
      <c r="BV97" s="55">
        <v>0.86399999999999999</v>
      </c>
      <c r="BW97" s="55">
        <v>1.72</v>
      </c>
      <c r="BX97" s="55">
        <v>21.7</v>
      </c>
      <c r="BY97" s="55">
        <v>35.299999999999997</v>
      </c>
      <c r="BZ97" s="55">
        <v>73.400000000000006</v>
      </c>
      <c r="CA97" s="55">
        <v>119.6</v>
      </c>
      <c r="CB97" s="55">
        <v>4.51</v>
      </c>
      <c r="CC97" s="55">
        <v>97.49</v>
      </c>
      <c r="CD97" s="55">
        <v>45.18</v>
      </c>
      <c r="CE97" s="55">
        <v>135.04</v>
      </c>
      <c r="CF97" s="55">
        <v>60.65</v>
      </c>
      <c r="CG97" s="55">
        <v>15.69</v>
      </c>
      <c r="CH97" s="55">
        <v>21.76</v>
      </c>
      <c r="CI97" s="55">
        <v>35.22</v>
      </c>
      <c r="CJ97" s="55">
        <v>61.57</v>
      </c>
      <c r="CK97" s="55">
        <v>7.04</v>
      </c>
      <c r="CL97" s="55">
        <v>6.6449999999999996</v>
      </c>
      <c r="CM97" s="55">
        <v>4.1379999999999999</v>
      </c>
      <c r="CN97" s="55">
        <v>3.9660000000000002</v>
      </c>
      <c r="CO97" s="55">
        <v>3.399</v>
      </c>
      <c r="CP97" s="55">
        <v>2.2389999999999999</v>
      </c>
      <c r="CQ97" s="55">
        <v>2.032</v>
      </c>
      <c r="CR97" s="55">
        <v>1198.1500000000001</v>
      </c>
      <c r="CS97" s="55">
        <v>1041.82</v>
      </c>
      <c r="CT97" s="55">
        <v>850.66</v>
      </c>
      <c r="CU97" s="55">
        <v>1201.48</v>
      </c>
      <c r="CV97" s="55">
        <v>1174.5899999999999</v>
      </c>
      <c r="CW97" s="55">
        <v>1163</v>
      </c>
      <c r="CX97" s="55">
        <v>1181.1099999999999</v>
      </c>
      <c r="CY97" s="55">
        <v>1154.22</v>
      </c>
      <c r="CZ97" s="55">
        <v>1142.6300000000001</v>
      </c>
      <c r="DA97" s="55">
        <v>35.381</v>
      </c>
      <c r="DB97" s="55">
        <v>33.104999999999997</v>
      </c>
      <c r="DC97" s="55">
        <v>22.782</v>
      </c>
      <c r="DD97" s="55">
        <v>10.473000000000001</v>
      </c>
      <c r="DE97" s="55">
        <v>3.2570000000000001</v>
      </c>
      <c r="DF97" s="55">
        <v>3.1520000000000001</v>
      </c>
      <c r="DG97" s="55">
        <v>4.4409999999999998</v>
      </c>
      <c r="DH97" s="55">
        <v>3.1219999999999999</v>
      </c>
      <c r="DI97" s="55">
        <v>76.879000000000005</v>
      </c>
      <c r="DJ97" s="55">
        <v>2.0870000000000002</v>
      </c>
      <c r="DK97" s="55">
        <v>1.718</v>
      </c>
      <c r="DL97" s="55">
        <v>1.226</v>
      </c>
      <c r="DM97" s="55">
        <v>0.77200000000000002</v>
      </c>
      <c r="DN97" s="55">
        <v>0.56399999999999995</v>
      </c>
      <c r="DO97" s="55">
        <v>0.35399999999999998</v>
      </c>
      <c r="DP97" s="55">
        <v>0.28299999999999997</v>
      </c>
      <c r="DQ97" s="55">
        <v>1.819</v>
      </c>
      <c r="DR97" s="55">
        <v>1.292</v>
      </c>
      <c r="DS97" s="55">
        <v>0.76400000000000001</v>
      </c>
      <c r="DT97" s="55">
        <v>0.71499999999999997</v>
      </c>
      <c r="DU97" s="55">
        <v>0.67100000000000004</v>
      </c>
      <c r="DV97" s="55">
        <v>0.55200000000000005</v>
      </c>
      <c r="DW97" s="55">
        <v>0.40500000000000003</v>
      </c>
      <c r="DX97" s="55">
        <v>0.25800000000000001</v>
      </c>
      <c r="DY97" s="55">
        <v>9.327</v>
      </c>
      <c r="DZ97" s="55">
        <v>5.7869999999999999</v>
      </c>
      <c r="EA97" s="55">
        <v>5.4560000000000004</v>
      </c>
      <c r="EB97" s="55">
        <v>4.7039999999999997</v>
      </c>
      <c r="EC97" s="55">
        <v>3.133</v>
      </c>
      <c r="ED97" s="55">
        <v>2.7949999999999999</v>
      </c>
      <c r="EE97" s="55">
        <v>1.1399999999999999</v>
      </c>
      <c r="EF97" s="55">
        <v>0.69499999999999995</v>
      </c>
      <c r="EG97" s="55">
        <v>0.33700000000000002</v>
      </c>
      <c r="EH97" s="55">
        <v>3.9980000000000002</v>
      </c>
      <c r="EI97" s="55">
        <v>2.2730000000000001</v>
      </c>
      <c r="EJ97" s="55">
        <v>1.5840000000000001</v>
      </c>
      <c r="EK97" s="55">
        <v>1.431</v>
      </c>
      <c r="EL97" s="55">
        <v>0.94199999999999995</v>
      </c>
      <c r="EM97" s="55">
        <v>0.88900000000000001</v>
      </c>
      <c r="EN97" s="55">
        <v>0.371</v>
      </c>
      <c r="EO97" s="55">
        <v>0.30099999999999999</v>
      </c>
      <c r="EP97" s="55">
        <v>0.127</v>
      </c>
      <c r="EQ97" s="55">
        <v>121.85</v>
      </c>
      <c r="ER97" s="55">
        <v>88.23</v>
      </c>
      <c r="ES97" s="55">
        <v>9</v>
      </c>
      <c r="ET97" s="55">
        <v>48.17</v>
      </c>
      <c r="EU97" s="55">
        <v>99.13</v>
      </c>
    </row>
    <row r="98" spans="1:151" x14ac:dyDescent="0.2">
      <c r="A98" s="3">
        <v>95</v>
      </c>
      <c r="B98" s="20">
        <v>285</v>
      </c>
      <c r="C98" s="21">
        <v>306.39999999999998</v>
      </c>
      <c r="D98" s="24"/>
      <c r="E98" s="24"/>
      <c r="F98" s="24"/>
      <c r="G98" s="24"/>
      <c r="H98" s="24"/>
      <c r="I98" s="24"/>
      <c r="J98" s="24"/>
      <c r="K98" s="24"/>
      <c r="L98" s="24">
        <v>222.3</v>
      </c>
      <c r="M98" s="21">
        <v>239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>
        <v>211.7</v>
      </c>
      <c r="AA98" s="34">
        <v>47.63</v>
      </c>
      <c r="AB98" s="35">
        <v>3</v>
      </c>
      <c r="AC98" s="52">
        <v>866.43</v>
      </c>
      <c r="AD98" s="52">
        <v>866.43</v>
      </c>
      <c r="AE98" s="24"/>
      <c r="AF98" s="53"/>
      <c r="AG98" s="52">
        <v>301.91000000000003</v>
      </c>
      <c r="AH98" s="54">
        <v>301.91000000000003</v>
      </c>
      <c r="AI98" s="52">
        <v>10</v>
      </c>
      <c r="AJ98" s="54">
        <v>10</v>
      </c>
      <c r="AK98" s="52">
        <v>1.702</v>
      </c>
      <c r="AL98" s="54">
        <v>1.702</v>
      </c>
      <c r="AM98" s="55">
        <v>0</v>
      </c>
      <c r="AN98" s="55">
        <v>1350.35</v>
      </c>
      <c r="AO98" s="55">
        <v>0</v>
      </c>
      <c r="AP98" s="55">
        <v>958.08</v>
      </c>
      <c r="AQ98" s="55">
        <v>909.97</v>
      </c>
      <c r="AR98" s="55">
        <v>1546.57</v>
      </c>
      <c r="AS98" s="55">
        <v>0</v>
      </c>
      <c r="AT98" s="55">
        <v>1222.73</v>
      </c>
      <c r="AU98" s="55">
        <v>1205.02</v>
      </c>
      <c r="AV98" s="55">
        <v>1639.11</v>
      </c>
      <c r="AW98" s="55">
        <v>0</v>
      </c>
      <c r="AX98" s="55">
        <v>1379.46</v>
      </c>
      <c r="AY98" s="55">
        <v>1315.1</v>
      </c>
      <c r="AZ98" s="55">
        <v>782.44</v>
      </c>
      <c r="BA98" s="55">
        <v>1148.6199999999999</v>
      </c>
      <c r="BB98" s="55">
        <v>975.6</v>
      </c>
      <c r="BC98" s="55">
        <v>853.5</v>
      </c>
      <c r="BD98" s="55">
        <v>13.48</v>
      </c>
      <c r="BE98" s="55">
        <v>1266.9000000000001</v>
      </c>
      <c r="BF98" s="55">
        <v>1261.6600000000001</v>
      </c>
      <c r="BG98" s="55">
        <v>1087.42</v>
      </c>
      <c r="BH98" s="55">
        <v>1086.92</v>
      </c>
      <c r="BI98" s="55">
        <v>673.14</v>
      </c>
      <c r="BJ98" s="55">
        <v>38.79</v>
      </c>
      <c r="BK98" s="55">
        <v>687.16</v>
      </c>
      <c r="BL98" s="55">
        <v>0</v>
      </c>
      <c r="BM98" s="55">
        <v>354.84</v>
      </c>
      <c r="BN98" s="55">
        <v>0</v>
      </c>
      <c r="BO98" s="55">
        <v>119.27</v>
      </c>
      <c r="BP98" s="55">
        <v>0</v>
      </c>
      <c r="BQ98" s="55">
        <v>12.56</v>
      </c>
      <c r="BR98" s="55">
        <v>3.01</v>
      </c>
      <c r="BS98" s="55">
        <v>9.8699999999999992</v>
      </c>
      <c r="BT98" s="55">
        <v>12.334</v>
      </c>
      <c r="BU98" s="55">
        <v>7.2169999999999996</v>
      </c>
      <c r="BV98" s="55">
        <v>0.86399999999999999</v>
      </c>
      <c r="BW98" s="55">
        <v>1.72</v>
      </c>
      <c r="BX98" s="55">
        <v>21.7</v>
      </c>
      <c r="BY98" s="55">
        <v>35.299999999999997</v>
      </c>
      <c r="BZ98" s="55">
        <v>73.400000000000006</v>
      </c>
      <c r="CA98" s="55">
        <v>119.6</v>
      </c>
      <c r="CB98" s="55">
        <v>4.51</v>
      </c>
      <c r="CC98" s="55">
        <v>98.17</v>
      </c>
      <c r="CD98" s="55">
        <v>45.18</v>
      </c>
      <c r="CE98" s="55">
        <v>135.82</v>
      </c>
      <c r="CF98" s="55">
        <v>60.65</v>
      </c>
      <c r="CG98" s="55">
        <v>15.69</v>
      </c>
      <c r="CH98" s="55">
        <v>21.76</v>
      </c>
      <c r="CI98" s="55">
        <v>35.22</v>
      </c>
      <c r="CJ98" s="55">
        <v>61.57</v>
      </c>
      <c r="CK98" s="55">
        <v>7.04</v>
      </c>
      <c r="CL98" s="55">
        <v>6.758</v>
      </c>
      <c r="CM98" s="55">
        <v>4.2080000000000002</v>
      </c>
      <c r="CN98" s="55">
        <v>4.0339999999999998</v>
      </c>
      <c r="CO98" s="55">
        <v>3.4569999999999999</v>
      </c>
      <c r="CP98" s="55">
        <v>2.2770000000000001</v>
      </c>
      <c r="CQ98" s="55">
        <v>2.0670000000000002</v>
      </c>
      <c r="CR98" s="55">
        <v>1198.1500000000001</v>
      </c>
      <c r="CS98" s="55">
        <v>1041.82</v>
      </c>
      <c r="CT98" s="55">
        <v>850.66</v>
      </c>
      <c r="CU98" s="55">
        <v>1201.48</v>
      </c>
      <c r="CV98" s="55">
        <v>1174.5899999999999</v>
      </c>
      <c r="CW98" s="55">
        <v>1163</v>
      </c>
      <c r="CX98" s="55">
        <v>1181.1099999999999</v>
      </c>
      <c r="CY98" s="55">
        <v>1154.22</v>
      </c>
      <c r="CZ98" s="55">
        <v>1142.6300000000001</v>
      </c>
      <c r="DA98" s="55">
        <v>37.898000000000003</v>
      </c>
      <c r="DB98" s="55">
        <v>35.552</v>
      </c>
      <c r="DC98" s="55">
        <v>24.779</v>
      </c>
      <c r="DD98" s="55">
        <v>11.551</v>
      </c>
      <c r="DE98" s="55">
        <v>3.6179999999999999</v>
      </c>
      <c r="DF98" s="55">
        <v>3.1520000000000001</v>
      </c>
      <c r="DG98" s="55">
        <v>4.8049999999999997</v>
      </c>
      <c r="DH98" s="55">
        <v>3.4249999999999998</v>
      </c>
      <c r="DI98" s="55">
        <v>84.105999999999995</v>
      </c>
      <c r="DJ98" s="55">
        <v>2.1230000000000002</v>
      </c>
      <c r="DK98" s="55">
        <v>1.7470000000000001</v>
      </c>
      <c r="DL98" s="55">
        <v>1.2470000000000001</v>
      </c>
      <c r="DM98" s="55">
        <v>0.78600000000000003</v>
      </c>
      <c r="DN98" s="55">
        <v>0.57299999999999995</v>
      </c>
      <c r="DO98" s="55">
        <v>0.36099999999999999</v>
      </c>
      <c r="DP98" s="55">
        <v>0.28799999999999998</v>
      </c>
      <c r="DQ98" s="55">
        <v>1.85</v>
      </c>
      <c r="DR98" s="55">
        <v>1.3140000000000001</v>
      </c>
      <c r="DS98" s="55">
        <v>0.77700000000000002</v>
      </c>
      <c r="DT98" s="55">
        <v>0.72699999999999998</v>
      </c>
      <c r="DU98" s="55">
        <v>0.68300000000000005</v>
      </c>
      <c r="DV98" s="55">
        <v>0.56200000000000006</v>
      </c>
      <c r="DW98" s="55">
        <v>0.41199999999999998</v>
      </c>
      <c r="DX98" s="55">
        <v>0.26300000000000001</v>
      </c>
      <c r="DY98" s="55">
        <v>9.4879999999999995</v>
      </c>
      <c r="DZ98" s="55">
        <v>5.8869999999999996</v>
      </c>
      <c r="EA98" s="55">
        <v>5.5490000000000004</v>
      </c>
      <c r="EB98" s="55">
        <v>4.7839999999999998</v>
      </c>
      <c r="EC98" s="55">
        <v>3.1869999999999998</v>
      </c>
      <c r="ED98" s="55">
        <v>2.843</v>
      </c>
      <c r="EE98" s="55">
        <v>1.1599999999999999</v>
      </c>
      <c r="EF98" s="55">
        <v>0.70699999999999996</v>
      </c>
      <c r="EG98" s="55">
        <v>0.34300000000000003</v>
      </c>
      <c r="EH98" s="55">
        <v>4.0650000000000004</v>
      </c>
      <c r="EI98" s="55">
        <v>2.3109999999999999</v>
      </c>
      <c r="EJ98" s="55">
        <v>1.611</v>
      </c>
      <c r="EK98" s="55">
        <v>1.4550000000000001</v>
      </c>
      <c r="EL98" s="55">
        <v>0.95699999999999996</v>
      </c>
      <c r="EM98" s="55">
        <v>0.90400000000000003</v>
      </c>
      <c r="EN98" s="55">
        <v>0.377</v>
      </c>
      <c r="EO98" s="55">
        <v>0.30599999999999999</v>
      </c>
      <c r="EP98" s="55">
        <v>0.129</v>
      </c>
      <c r="EQ98" s="55">
        <v>121.85</v>
      </c>
      <c r="ER98" s="55">
        <v>88.23</v>
      </c>
      <c r="ES98" s="55">
        <v>9</v>
      </c>
      <c r="ET98" s="55">
        <v>48.17</v>
      </c>
      <c r="EU98" s="55">
        <v>99.13</v>
      </c>
    </row>
    <row r="99" spans="1:151" x14ac:dyDescent="0.2">
      <c r="A99" s="3">
        <v>96</v>
      </c>
      <c r="B99" s="20">
        <v>285</v>
      </c>
      <c r="C99" s="21">
        <v>306.39999999999998</v>
      </c>
      <c r="D99" s="24"/>
      <c r="E99" s="24"/>
      <c r="F99" s="24"/>
      <c r="G99" s="24"/>
      <c r="H99" s="24"/>
      <c r="I99" s="24"/>
      <c r="J99" s="24"/>
      <c r="K99" s="24"/>
      <c r="L99" s="24">
        <v>222.3</v>
      </c>
      <c r="M99" s="21">
        <v>239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>
        <v>211.7</v>
      </c>
      <c r="AA99" s="34">
        <v>45.26</v>
      </c>
      <c r="AB99" s="35">
        <v>3</v>
      </c>
      <c r="AC99" s="52">
        <v>922.91</v>
      </c>
      <c r="AD99" s="52">
        <v>922.91</v>
      </c>
      <c r="AE99" s="24"/>
      <c r="AF99" s="53"/>
      <c r="AG99" s="52">
        <v>319.14</v>
      </c>
      <c r="AH99" s="54">
        <v>319.14</v>
      </c>
      <c r="AI99" s="52">
        <v>10</v>
      </c>
      <c r="AJ99" s="54">
        <v>10</v>
      </c>
      <c r="AK99" s="52">
        <v>1.702</v>
      </c>
      <c r="AL99" s="54">
        <v>1.702</v>
      </c>
      <c r="AM99" s="55">
        <v>0</v>
      </c>
      <c r="AN99" s="55">
        <v>1350.35</v>
      </c>
      <c r="AO99" s="55">
        <v>0</v>
      </c>
      <c r="AP99" s="55">
        <v>958.08</v>
      </c>
      <c r="AQ99" s="55">
        <v>909.97</v>
      </c>
      <c r="AR99" s="55">
        <v>1546.57</v>
      </c>
      <c r="AS99" s="55">
        <v>0</v>
      </c>
      <c r="AT99" s="55">
        <v>1222.73</v>
      </c>
      <c r="AU99" s="55">
        <v>1205.02</v>
      </c>
      <c r="AV99" s="55">
        <v>1639.11</v>
      </c>
      <c r="AW99" s="55">
        <v>0</v>
      </c>
      <c r="AX99" s="55">
        <v>1379.46</v>
      </c>
      <c r="AY99" s="55">
        <v>1315.1</v>
      </c>
      <c r="AZ99" s="55">
        <v>782.44</v>
      </c>
      <c r="BA99" s="55">
        <v>1148.6199999999999</v>
      </c>
      <c r="BB99" s="55">
        <v>975.6</v>
      </c>
      <c r="BC99" s="55">
        <v>853.5</v>
      </c>
      <c r="BD99" s="55">
        <v>13.48</v>
      </c>
      <c r="BE99" s="55">
        <v>1266.9000000000001</v>
      </c>
      <c r="BF99" s="55">
        <v>1261.6600000000001</v>
      </c>
      <c r="BG99" s="55">
        <v>1087.42</v>
      </c>
      <c r="BH99" s="55">
        <v>1086.92</v>
      </c>
      <c r="BI99" s="55">
        <v>673.14</v>
      </c>
      <c r="BJ99" s="55">
        <v>36.86</v>
      </c>
      <c r="BK99" s="55">
        <v>687.16</v>
      </c>
      <c r="BL99" s="55">
        <v>0</v>
      </c>
      <c r="BM99" s="55">
        <v>354.84</v>
      </c>
      <c r="BN99" s="55">
        <v>0</v>
      </c>
      <c r="BO99" s="55">
        <v>119.27</v>
      </c>
      <c r="BP99" s="55">
        <v>0</v>
      </c>
      <c r="BQ99" s="55">
        <v>12.56</v>
      </c>
      <c r="BR99" s="55">
        <v>2.84</v>
      </c>
      <c r="BS99" s="55">
        <v>10.393000000000001</v>
      </c>
      <c r="BT99" s="55">
        <v>13.180999999999999</v>
      </c>
      <c r="BU99" s="55">
        <v>7.8460000000000001</v>
      </c>
      <c r="BV99" s="55">
        <v>0.86399999999999999</v>
      </c>
      <c r="BW99" s="55">
        <v>1.72</v>
      </c>
      <c r="BX99" s="55">
        <v>21.7</v>
      </c>
      <c r="BY99" s="55">
        <v>35.299999999999997</v>
      </c>
      <c r="BZ99" s="55">
        <v>73.400000000000006</v>
      </c>
      <c r="CA99" s="55">
        <v>119.6</v>
      </c>
      <c r="CB99" s="55">
        <v>4.51</v>
      </c>
      <c r="CC99" s="55">
        <v>98.86</v>
      </c>
      <c r="CD99" s="55">
        <v>45.18</v>
      </c>
      <c r="CE99" s="55">
        <v>136.6</v>
      </c>
      <c r="CF99" s="55">
        <v>60.65</v>
      </c>
      <c r="CG99" s="55">
        <v>15.69</v>
      </c>
      <c r="CH99" s="55">
        <v>21.76</v>
      </c>
      <c r="CI99" s="55">
        <v>35.22</v>
      </c>
      <c r="CJ99" s="55">
        <v>61.57</v>
      </c>
      <c r="CK99" s="55">
        <v>7.04</v>
      </c>
      <c r="CL99" s="55">
        <v>6.8719999999999999</v>
      </c>
      <c r="CM99" s="55">
        <v>4.2789999999999999</v>
      </c>
      <c r="CN99" s="55">
        <v>4.1020000000000003</v>
      </c>
      <c r="CO99" s="55">
        <v>3.516</v>
      </c>
      <c r="CP99" s="55">
        <v>2.3149999999999999</v>
      </c>
      <c r="CQ99" s="55">
        <v>2.1019999999999999</v>
      </c>
      <c r="CR99" s="55">
        <v>1198.1500000000001</v>
      </c>
      <c r="CS99" s="55">
        <v>1041.82</v>
      </c>
      <c r="CT99" s="55">
        <v>850.66</v>
      </c>
      <c r="CU99" s="55">
        <v>1201.48</v>
      </c>
      <c r="CV99" s="55">
        <v>1174.5899999999999</v>
      </c>
      <c r="CW99" s="55">
        <v>1163</v>
      </c>
      <c r="CX99" s="55">
        <v>1181.1099999999999</v>
      </c>
      <c r="CY99" s="55">
        <v>1154.22</v>
      </c>
      <c r="CZ99" s="55">
        <v>1142.6300000000001</v>
      </c>
      <c r="DA99" s="55">
        <v>40.542999999999999</v>
      </c>
      <c r="DB99" s="55">
        <v>38.136000000000003</v>
      </c>
      <c r="DC99" s="55">
        <v>26.927</v>
      </c>
      <c r="DD99" s="55">
        <v>12.739000000000001</v>
      </c>
      <c r="DE99" s="55">
        <v>4.0229999999999997</v>
      </c>
      <c r="DF99" s="55">
        <v>3.1520000000000001</v>
      </c>
      <c r="DG99" s="55">
        <v>5.1870000000000003</v>
      </c>
      <c r="DH99" s="55">
        <v>3.7469999999999999</v>
      </c>
      <c r="DI99" s="55">
        <v>84.105999999999995</v>
      </c>
      <c r="DJ99" s="55">
        <v>2.1589999999999998</v>
      </c>
      <c r="DK99" s="55">
        <v>1.7769999999999999</v>
      </c>
      <c r="DL99" s="55">
        <v>1.268</v>
      </c>
      <c r="DM99" s="55">
        <v>0.79900000000000004</v>
      </c>
      <c r="DN99" s="55">
        <v>0.58299999999999996</v>
      </c>
      <c r="DO99" s="55">
        <v>0.36699999999999999</v>
      </c>
      <c r="DP99" s="55">
        <v>0.29299999999999998</v>
      </c>
      <c r="DQ99" s="55">
        <v>1.8819999999999999</v>
      </c>
      <c r="DR99" s="55">
        <v>1.3360000000000001</v>
      </c>
      <c r="DS99" s="55">
        <v>0.79</v>
      </c>
      <c r="DT99" s="55">
        <v>0.74</v>
      </c>
      <c r="DU99" s="55">
        <v>0.69399999999999995</v>
      </c>
      <c r="DV99" s="55">
        <v>0.57099999999999995</v>
      </c>
      <c r="DW99" s="55">
        <v>0.41899999999999998</v>
      </c>
      <c r="DX99" s="55">
        <v>0.26700000000000002</v>
      </c>
      <c r="DY99" s="55">
        <v>9.65</v>
      </c>
      <c r="DZ99" s="55">
        <v>5.9870000000000001</v>
      </c>
      <c r="EA99" s="55">
        <v>5.6429999999999998</v>
      </c>
      <c r="EB99" s="55">
        <v>4.8650000000000002</v>
      </c>
      <c r="EC99" s="55">
        <v>3.24</v>
      </c>
      <c r="ED99" s="55">
        <v>2.891</v>
      </c>
      <c r="EE99" s="55">
        <v>1.18</v>
      </c>
      <c r="EF99" s="55">
        <v>0.71899999999999997</v>
      </c>
      <c r="EG99" s="55">
        <v>0.34899999999999998</v>
      </c>
      <c r="EH99" s="55">
        <v>4.133</v>
      </c>
      <c r="EI99" s="55">
        <v>2.3490000000000002</v>
      </c>
      <c r="EJ99" s="55">
        <v>1.6379999999999999</v>
      </c>
      <c r="EK99" s="55">
        <v>1.4790000000000001</v>
      </c>
      <c r="EL99" s="55">
        <v>0.97299999999999998</v>
      </c>
      <c r="EM99" s="55">
        <v>0.91900000000000004</v>
      </c>
      <c r="EN99" s="55">
        <v>0.38300000000000001</v>
      </c>
      <c r="EO99" s="55">
        <v>0.312</v>
      </c>
      <c r="EP99" s="55">
        <v>0.13100000000000001</v>
      </c>
      <c r="EQ99" s="55">
        <v>121.85</v>
      </c>
      <c r="ER99" s="55">
        <v>88.23</v>
      </c>
      <c r="ES99" s="55">
        <v>9</v>
      </c>
      <c r="ET99" s="55">
        <v>49.77</v>
      </c>
      <c r="EU99" s="55">
        <v>102.4</v>
      </c>
    </row>
    <row r="100" spans="1:151" x14ac:dyDescent="0.2">
      <c r="A100" s="3">
        <v>97</v>
      </c>
      <c r="B100" s="20">
        <v>285</v>
      </c>
      <c r="C100" s="21">
        <v>306.39999999999998</v>
      </c>
      <c r="D100" s="24"/>
      <c r="E100" s="24"/>
      <c r="F100" s="24"/>
      <c r="G100" s="24"/>
      <c r="H100" s="24"/>
      <c r="I100" s="24"/>
      <c r="J100" s="24"/>
      <c r="K100" s="24"/>
      <c r="L100" s="24">
        <v>222.3</v>
      </c>
      <c r="M100" s="21">
        <v>239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>
        <v>211.7</v>
      </c>
      <c r="AA100" s="34">
        <v>42.89</v>
      </c>
      <c r="AB100" s="35">
        <v>3</v>
      </c>
      <c r="AC100" s="52">
        <v>980.23</v>
      </c>
      <c r="AD100" s="52">
        <v>980.23</v>
      </c>
      <c r="AE100" s="24"/>
      <c r="AF100" s="53"/>
      <c r="AG100" s="52">
        <v>335.77</v>
      </c>
      <c r="AH100" s="54">
        <v>335.77</v>
      </c>
      <c r="AI100" s="52">
        <v>10</v>
      </c>
      <c r="AJ100" s="54">
        <v>10</v>
      </c>
      <c r="AK100" s="52">
        <v>1.702</v>
      </c>
      <c r="AL100" s="54">
        <v>1.702</v>
      </c>
      <c r="AM100" s="55">
        <v>0</v>
      </c>
      <c r="AN100" s="55">
        <v>1350.35</v>
      </c>
      <c r="AO100" s="55">
        <v>0</v>
      </c>
      <c r="AP100" s="55">
        <v>958.08</v>
      </c>
      <c r="AQ100" s="55">
        <v>909.97</v>
      </c>
      <c r="AR100" s="55">
        <v>1546.57</v>
      </c>
      <c r="AS100" s="55">
        <v>0</v>
      </c>
      <c r="AT100" s="55">
        <v>1222.73</v>
      </c>
      <c r="AU100" s="55">
        <v>1205.02</v>
      </c>
      <c r="AV100" s="55">
        <v>1639.11</v>
      </c>
      <c r="AW100" s="55">
        <v>0</v>
      </c>
      <c r="AX100" s="55">
        <v>1379.46</v>
      </c>
      <c r="AY100" s="55">
        <v>1315.1</v>
      </c>
      <c r="AZ100" s="55">
        <v>782.44</v>
      </c>
      <c r="BA100" s="55">
        <v>1148.6199999999999</v>
      </c>
      <c r="BB100" s="55">
        <v>975.6</v>
      </c>
      <c r="BC100" s="55">
        <v>853.5</v>
      </c>
      <c r="BD100" s="55">
        <v>13.48</v>
      </c>
      <c r="BE100" s="55">
        <v>1266.9000000000001</v>
      </c>
      <c r="BF100" s="55">
        <v>1261.6600000000001</v>
      </c>
      <c r="BG100" s="55">
        <v>1087.42</v>
      </c>
      <c r="BH100" s="55">
        <v>1086.92</v>
      </c>
      <c r="BI100" s="55">
        <v>673.14</v>
      </c>
      <c r="BJ100" s="55">
        <v>34.94</v>
      </c>
      <c r="BK100" s="55">
        <v>687.16</v>
      </c>
      <c r="BL100" s="55">
        <v>0</v>
      </c>
      <c r="BM100" s="55">
        <v>354.84</v>
      </c>
      <c r="BN100" s="55">
        <v>0</v>
      </c>
      <c r="BO100" s="55">
        <v>119.27</v>
      </c>
      <c r="BP100" s="55">
        <v>0</v>
      </c>
      <c r="BQ100" s="55">
        <v>12.56</v>
      </c>
      <c r="BR100" s="55">
        <v>2.67</v>
      </c>
      <c r="BS100" s="55">
        <v>10.67</v>
      </c>
      <c r="BT100" s="55">
        <v>14.061</v>
      </c>
      <c r="BU100" s="55">
        <v>8.4979999999999993</v>
      </c>
      <c r="BV100" s="55">
        <v>0.86399999999999999</v>
      </c>
      <c r="BW100" s="55">
        <v>1.72</v>
      </c>
      <c r="BX100" s="55">
        <v>21.7</v>
      </c>
      <c r="BY100" s="55">
        <v>35.299999999999997</v>
      </c>
      <c r="BZ100" s="55">
        <v>73.400000000000006</v>
      </c>
      <c r="CA100" s="55">
        <v>119.6</v>
      </c>
      <c r="CB100" s="55">
        <v>4.51</v>
      </c>
      <c r="CC100" s="55">
        <v>99.54</v>
      </c>
      <c r="CD100" s="55">
        <v>45.18</v>
      </c>
      <c r="CE100" s="55">
        <v>137.38999999999999</v>
      </c>
      <c r="CF100" s="55">
        <v>60.65</v>
      </c>
      <c r="CG100" s="55">
        <v>15.69</v>
      </c>
      <c r="CH100" s="55">
        <v>21.76</v>
      </c>
      <c r="CI100" s="55">
        <v>35.22</v>
      </c>
      <c r="CJ100" s="55">
        <v>61.57</v>
      </c>
      <c r="CK100" s="55">
        <v>7.04</v>
      </c>
      <c r="CL100" s="55">
        <v>6.9870000000000001</v>
      </c>
      <c r="CM100" s="55">
        <v>4.351</v>
      </c>
      <c r="CN100" s="55">
        <v>4.1710000000000003</v>
      </c>
      <c r="CO100" s="55">
        <v>3.5750000000000002</v>
      </c>
      <c r="CP100" s="55">
        <v>2.3540000000000001</v>
      </c>
      <c r="CQ100" s="55">
        <v>2.137</v>
      </c>
      <c r="CR100" s="55">
        <v>1198.1500000000001</v>
      </c>
      <c r="CS100" s="55">
        <v>1041.82</v>
      </c>
      <c r="CT100" s="55">
        <v>850.66</v>
      </c>
      <c r="CU100" s="55">
        <v>1201.48</v>
      </c>
      <c r="CV100" s="55">
        <v>1174.5899999999999</v>
      </c>
      <c r="CW100" s="55">
        <v>1163</v>
      </c>
      <c r="CX100" s="55">
        <v>1181.1099999999999</v>
      </c>
      <c r="CY100" s="55">
        <v>1154.22</v>
      </c>
      <c r="CZ100" s="55">
        <v>1142.6300000000001</v>
      </c>
      <c r="DA100" s="55">
        <v>42.499000000000002</v>
      </c>
      <c r="DB100" s="55">
        <v>40.814</v>
      </c>
      <c r="DC100" s="55">
        <v>29.225000000000001</v>
      </c>
      <c r="DD100" s="55">
        <v>14.074</v>
      </c>
      <c r="DE100" s="55">
        <v>4.4980000000000002</v>
      </c>
      <c r="DF100" s="55">
        <v>3.1520000000000001</v>
      </c>
      <c r="DG100" s="55">
        <v>5.5449999999999999</v>
      </c>
      <c r="DH100" s="55">
        <v>4.077</v>
      </c>
      <c r="DI100" s="55">
        <v>84.105999999999995</v>
      </c>
      <c r="DJ100" s="55">
        <v>2.1949999999999998</v>
      </c>
      <c r="DK100" s="55">
        <v>1.8069999999999999</v>
      </c>
      <c r="DL100" s="55">
        <v>1.29</v>
      </c>
      <c r="DM100" s="55">
        <v>0.81200000000000006</v>
      </c>
      <c r="DN100" s="55">
        <v>0.59299999999999997</v>
      </c>
      <c r="DO100" s="55">
        <v>0.373</v>
      </c>
      <c r="DP100" s="55">
        <v>0.29799999999999999</v>
      </c>
      <c r="DQ100" s="55">
        <v>1.913</v>
      </c>
      <c r="DR100" s="55">
        <v>1.3580000000000001</v>
      </c>
      <c r="DS100" s="55">
        <v>0.80300000000000005</v>
      </c>
      <c r="DT100" s="55">
        <v>0.752</v>
      </c>
      <c r="DU100" s="55">
        <v>0.70599999999999996</v>
      </c>
      <c r="DV100" s="55">
        <v>0.58099999999999996</v>
      </c>
      <c r="DW100" s="55">
        <v>0.42599999999999999</v>
      </c>
      <c r="DX100" s="55">
        <v>0.27200000000000002</v>
      </c>
      <c r="DY100" s="55">
        <v>9.8119999999999994</v>
      </c>
      <c r="DZ100" s="55">
        <v>6.0880000000000001</v>
      </c>
      <c r="EA100" s="55">
        <v>5.7380000000000004</v>
      </c>
      <c r="EB100" s="55">
        <v>4.9470000000000001</v>
      </c>
      <c r="EC100" s="55">
        <v>3.294</v>
      </c>
      <c r="ED100" s="55">
        <v>2.94</v>
      </c>
      <c r="EE100" s="55">
        <v>1.1990000000000001</v>
      </c>
      <c r="EF100" s="55">
        <v>0.73099999999999998</v>
      </c>
      <c r="EG100" s="55">
        <v>0.35499999999999998</v>
      </c>
      <c r="EH100" s="55">
        <v>4.2009999999999996</v>
      </c>
      <c r="EI100" s="55">
        <v>2.3879999999999999</v>
      </c>
      <c r="EJ100" s="55">
        <v>1.6639999999999999</v>
      </c>
      <c r="EK100" s="55">
        <v>1.5029999999999999</v>
      </c>
      <c r="EL100" s="55">
        <v>0.98899999999999999</v>
      </c>
      <c r="EM100" s="55">
        <v>0.93400000000000005</v>
      </c>
      <c r="EN100" s="55">
        <v>0.38900000000000001</v>
      </c>
      <c r="EO100" s="55">
        <v>0.317</v>
      </c>
      <c r="EP100" s="55">
        <v>0.13400000000000001</v>
      </c>
      <c r="EQ100" s="55">
        <v>121.85</v>
      </c>
      <c r="ER100" s="55">
        <v>88.23</v>
      </c>
      <c r="ES100" s="55">
        <v>9</v>
      </c>
      <c r="ET100" s="55">
        <v>49.77</v>
      </c>
      <c r="EU100" s="55">
        <v>102.4</v>
      </c>
    </row>
    <row r="101" spans="1:151" x14ac:dyDescent="0.2">
      <c r="A101" s="3">
        <v>98</v>
      </c>
      <c r="B101" s="20">
        <v>285</v>
      </c>
      <c r="C101" s="21">
        <v>306.39999999999998</v>
      </c>
      <c r="D101" s="24"/>
      <c r="E101" s="24"/>
      <c r="F101" s="24"/>
      <c r="G101" s="24"/>
      <c r="H101" s="24"/>
      <c r="I101" s="24"/>
      <c r="J101" s="24"/>
      <c r="K101" s="24"/>
      <c r="L101" s="24">
        <v>222.3</v>
      </c>
      <c r="M101" s="21">
        <v>239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>
        <v>211.7</v>
      </c>
      <c r="AA101" s="34">
        <v>40.53</v>
      </c>
      <c r="AB101" s="35">
        <v>3</v>
      </c>
      <c r="AC101" s="52">
        <v>1037.68</v>
      </c>
      <c r="AD101" s="52">
        <v>1037.68</v>
      </c>
      <c r="AE101" s="24"/>
      <c r="AF101" s="53"/>
      <c r="AG101" s="52">
        <v>351.49</v>
      </c>
      <c r="AH101" s="54">
        <v>351.49</v>
      </c>
      <c r="AI101" s="52">
        <v>10</v>
      </c>
      <c r="AJ101" s="54">
        <v>10</v>
      </c>
      <c r="AK101" s="52">
        <v>1.702</v>
      </c>
      <c r="AL101" s="54">
        <v>1.702</v>
      </c>
      <c r="AM101" s="55">
        <v>0</v>
      </c>
      <c r="AN101" s="55">
        <v>1350.35</v>
      </c>
      <c r="AO101" s="55">
        <v>0</v>
      </c>
      <c r="AP101" s="55">
        <v>958.08</v>
      </c>
      <c r="AQ101" s="55">
        <v>909.97</v>
      </c>
      <c r="AR101" s="55">
        <v>1546.57</v>
      </c>
      <c r="AS101" s="55">
        <v>0</v>
      </c>
      <c r="AT101" s="55">
        <v>1222.73</v>
      </c>
      <c r="AU101" s="55">
        <v>1205.02</v>
      </c>
      <c r="AV101" s="55">
        <v>1639.11</v>
      </c>
      <c r="AW101" s="55">
        <v>0</v>
      </c>
      <c r="AX101" s="55">
        <v>1379.46</v>
      </c>
      <c r="AY101" s="55">
        <v>1315.1</v>
      </c>
      <c r="AZ101" s="55">
        <v>782.44</v>
      </c>
      <c r="BA101" s="55">
        <v>1148.6199999999999</v>
      </c>
      <c r="BB101" s="55">
        <v>975.6</v>
      </c>
      <c r="BC101" s="55">
        <v>853.5</v>
      </c>
      <c r="BD101" s="55">
        <v>13.48</v>
      </c>
      <c r="BE101" s="55">
        <v>1266.9000000000001</v>
      </c>
      <c r="BF101" s="55">
        <v>1261.6600000000001</v>
      </c>
      <c r="BG101" s="55">
        <v>1087.42</v>
      </c>
      <c r="BH101" s="55">
        <v>1086.92</v>
      </c>
      <c r="BI101" s="55">
        <v>673.14</v>
      </c>
      <c r="BJ101" s="55">
        <v>33.020000000000003</v>
      </c>
      <c r="BK101" s="55">
        <v>687.16</v>
      </c>
      <c r="BL101" s="55">
        <v>0</v>
      </c>
      <c r="BM101" s="55">
        <v>354.84</v>
      </c>
      <c r="BN101" s="55">
        <v>0</v>
      </c>
      <c r="BO101" s="55">
        <v>119.27</v>
      </c>
      <c r="BP101" s="55">
        <v>0</v>
      </c>
      <c r="BQ101" s="55">
        <v>12.56</v>
      </c>
      <c r="BR101" s="55">
        <v>2.5</v>
      </c>
      <c r="BS101" s="55">
        <v>10.67</v>
      </c>
      <c r="BT101" s="55">
        <v>14.483000000000001</v>
      </c>
      <c r="BU101" s="55">
        <v>9.1760000000000002</v>
      </c>
      <c r="BV101" s="55">
        <v>0.86399999999999999</v>
      </c>
      <c r="BW101" s="55">
        <v>1.72</v>
      </c>
      <c r="BX101" s="55">
        <v>21.7</v>
      </c>
      <c r="BY101" s="55">
        <v>35.299999999999997</v>
      </c>
      <c r="BZ101" s="55">
        <v>73.400000000000006</v>
      </c>
      <c r="CA101" s="55">
        <v>119.6</v>
      </c>
      <c r="CB101" s="55">
        <v>4.51</v>
      </c>
      <c r="CC101" s="55">
        <v>100.22</v>
      </c>
      <c r="CD101" s="55">
        <v>45.18</v>
      </c>
      <c r="CE101" s="55">
        <v>138.16999999999999</v>
      </c>
      <c r="CF101" s="55">
        <v>60.65</v>
      </c>
      <c r="CG101" s="55">
        <v>15.69</v>
      </c>
      <c r="CH101" s="55">
        <v>21.76</v>
      </c>
      <c r="CI101" s="55">
        <v>35.22</v>
      </c>
      <c r="CJ101" s="55">
        <v>61.57</v>
      </c>
      <c r="CK101" s="55">
        <v>7.04</v>
      </c>
      <c r="CL101" s="55">
        <v>7.1029999999999998</v>
      </c>
      <c r="CM101" s="55">
        <v>4.4219999999999997</v>
      </c>
      <c r="CN101" s="55">
        <v>4.2389999999999999</v>
      </c>
      <c r="CO101" s="55">
        <v>3.633</v>
      </c>
      <c r="CP101" s="55">
        <v>2.3919999999999999</v>
      </c>
      <c r="CQ101" s="55">
        <v>2.1720000000000002</v>
      </c>
      <c r="CR101" s="55">
        <v>1198.1500000000001</v>
      </c>
      <c r="CS101" s="55">
        <v>1041.82</v>
      </c>
      <c r="CT101" s="55">
        <v>850.66</v>
      </c>
      <c r="CU101" s="55">
        <v>1201.48</v>
      </c>
      <c r="CV101" s="55">
        <v>1174.5899999999999</v>
      </c>
      <c r="CW101" s="55">
        <v>1163</v>
      </c>
      <c r="CX101" s="55">
        <v>1181.1099999999999</v>
      </c>
      <c r="CY101" s="55">
        <v>1154.22</v>
      </c>
      <c r="CZ101" s="55">
        <v>1142.6300000000001</v>
      </c>
      <c r="DA101" s="55">
        <v>42.499000000000002</v>
      </c>
      <c r="DB101" s="55">
        <v>40.948</v>
      </c>
      <c r="DC101" s="55">
        <v>31.753</v>
      </c>
      <c r="DD101" s="55">
        <v>15.573</v>
      </c>
      <c r="DE101" s="55">
        <v>5.0380000000000003</v>
      </c>
      <c r="DF101" s="55">
        <v>3.1520000000000001</v>
      </c>
      <c r="DG101" s="55">
        <v>5.5579999999999998</v>
      </c>
      <c r="DH101" s="55">
        <v>4.4409999999999998</v>
      </c>
      <c r="DI101" s="55">
        <v>84.105999999999995</v>
      </c>
      <c r="DJ101" s="55">
        <v>2.2309999999999999</v>
      </c>
      <c r="DK101" s="55">
        <v>1.8360000000000001</v>
      </c>
      <c r="DL101" s="55">
        <v>1.3109999999999999</v>
      </c>
      <c r="DM101" s="55">
        <v>0.82599999999999996</v>
      </c>
      <c r="DN101" s="55">
        <v>0.60299999999999998</v>
      </c>
      <c r="DO101" s="55">
        <v>0.379</v>
      </c>
      <c r="DP101" s="55">
        <v>0.30299999999999999</v>
      </c>
      <c r="DQ101" s="55">
        <v>1.9450000000000001</v>
      </c>
      <c r="DR101" s="55">
        <v>1.38</v>
      </c>
      <c r="DS101" s="55">
        <v>0.81599999999999995</v>
      </c>
      <c r="DT101" s="55">
        <v>0.76500000000000001</v>
      </c>
      <c r="DU101" s="55">
        <v>0.71699999999999997</v>
      </c>
      <c r="DV101" s="55">
        <v>0.59</v>
      </c>
      <c r="DW101" s="55">
        <v>0.433</v>
      </c>
      <c r="DX101" s="55">
        <v>0.27600000000000002</v>
      </c>
      <c r="DY101" s="55">
        <v>9.9740000000000002</v>
      </c>
      <c r="DZ101" s="55">
        <v>6.1890000000000001</v>
      </c>
      <c r="EA101" s="55">
        <v>5.8319999999999999</v>
      </c>
      <c r="EB101" s="55">
        <v>5.0279999999999996</v>
      </c>
      <c r="EC101" s="55">
        <v>3.3479999999999999</v>
      </c>
      <c r="ED101" s="55">
        <v>2.988</v>
      </c>
      <c r="EE101" s="55">
        <v>1.2190000000000001</v>
      </c>
      <c r="EF101" s="55">
        <v>0.74299999999999999</v>
      </c>
      <c r="EG101" s="55">
        <v>0.36099999999999999</v>
      </c>
      <c r="EH101" s="55">
        <v>4.2699999999999996</v>
      </c>
      <c r="EI101" s="55">
        <v>2.427</v>
      </c>
      <c r="EJ101" s="55">
        <v>1.6910000000000001</v>
      </c>
      <c r="EK101" s="55">
        <v>1.5269999999999999</v>
      </c>
      <c r="EL101" s="55">
        <v>1.004</v>
      </c>
      <c r="EM101" s="55">
        <v>0.94899999999999995</v>
      </c>
      <c r="EN101" s="55">
        <v>0.39600000000000002</v>
      </c>
      <c r="EO101" s="55">
        <v>0.32200000000000001</v>
      </c>
      <c r="EP101" s="55">
        <v>0.13600000000000001</v>
      </c>
      <c r="EQ101" s="55">
        <v>121.85</v>
      </c>
      <c r="ER101" s="55">
        <v>88.23</v>
      </c>
      <c r="ES101" s="55">
        <v>9</v>
      </c>
      <c r="ET101" s="55">
        <v>49.77</v>
      </c>
      <c r="EU101" s="55">
        <v>102.4</v>
      </c>
    </row>
    <row r="102" spans="1:151" x14ac:dyDescent="0.2">
      <c r="A102" s="3">
        <v>99</v>
      </c>
      <c r="B102" s="20">
        <v>285</v>
      </c>
      <c r="C102" s="21">
        <v>306.39999999999998</v>
      </c>
      <c r="D102" s="24"/>
      <c r="E102" s="24"/>
      <c r="F102" s="24"/>
      <c r="G102" s="24"/>
      <c r="H102" s="24"/>
      <c r="I102" s="24"/>
      <c r="J102" s="24"/>
      <c r="K102" s="24"/>
      <c r="L102" s="24">
        <v>222.3</v>
      </c>
      <c r="M102" s="21">
        <v>239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>
        <v>211.7</v>
      </c>
      <c r="AA102" s="34">
        <v>38.159999999999997</v>
      </c>
      <c r="AB102" s="35">
        <v>3</v>
      </c>
      <c r="AC102" s="52">
        <v>1094.67</v>
      </c>
      <c r="AD102" s="52">
        <v>1094.67</v>
      </c>
      <c r="AE102" s="24"/>
      <c r="AF102" s="53"/>
      <c r="AG102" s="52">
        <v>366</v>
      </c>
      <c r="AH102" s="54">
        <v>366</v>
      </c>
      <c r="AI102" s="52">
        <v>10</v>
      </c>
      <c r="AJ102" s="54">
        <v>10</v>
      </c>
      <c r="AK102" s="52">
        <v>1.702</v>
      </c>
      <c r="AL102" s="54">
        <v>1.702</v>
      </c>
      <c r="AM102" s="55">
        <v>0</v>
      </c>
      <c r="AN102" s="55">
        <v>1350.35</v>
      </c>
      <c r="AO102" s="55">
        <v>0</v>
      </c>
      <c r="AP102" s="55">
        <v>958.08</v>
      </c>
      <c r="AQ102" s="55">
        <v>909.97</v>
      </c>
      <c r="AR102" s="55">
        <v>1546.57</v>
      </c>
      <c r="AS102" s="55">
        <v>0</v>
      </c>
      <c r="AT102" s="55">
        <v>1222.73</v>
      </c>
      <c r="AU102" s="55">
        <v>1205.02</v>
      </c>
      <c r="AV102" s="55">
        <v>1639.11</v>
      </c>
      <c r="AW102" s="55">
        <v>0</v>
      </c>
      <c r="AX102" s="55">
        <v>1379.46</v>
      </c>
      <c r="AY102" s="55">
        <v>1315.1</v>
      </c>
      <c r="AZ102" s="55">
        <v>782.44</v>
      </c>
      <c r="BA102" s="55">
        <v>1148.6199999999999</v>
      </c>
      <c r="BB102" s="55">
        <v>975.6</v>
      </c>
      <c r="BC102" s="55">
        <v>853.5</v>
      </c>
      <c r="BD102" s="55">
        <v>13.48</v>
      </c>
      <c r="BE102" s="55">
        <v>1266.9000000000001</v>
      </c>
      <c r="BF102" s="55">
        <v>1261.6600000000001</v>
      </c>
      <c r="BG102" s="55">
        <v>1087.42</v>
      </c>
      <c r="BH102" s="55">
        <v>1086.92</v>
      </c>
      <c r="BI102" s="55">
        <v>673.14</v>
      </c>
      <c r="BJ102" s="55">
        <v>31.1</v>
      </c>
      <c r="BK102" s="55">
        <v>687.16</v>
      </c>
      <c r="BL102" s="55">
        <v>0</v>
      </c>
      <c r="BM102" s="55">
        <v>354.84</v>
      </c>
      <c r="BN102" s="55">
        <v>0</v>
      </c>
      <c r="BO102" s="55">
        <v>119.27</v>
      </c>
      <c r="BP102" s="55">
        <v>0</v>
      </c>
      <c r="BQ102" s="55">
        <v>12.56</v>
      </c>
      <c r="BR102" s="55">
        <v>2.33</v>
      </c>
      <c r="BS102" s="55">
        <v>10.67</v>
      </c>
      <c r="BT102" s="55">
        <v>14.483000000000001</v>
      </c>
      <c r="BU102" s="55">
        <v>9.2729999999999997</v>
      </c>
      <c r="BV102" s="55">
        <v>0.86399999999999999</v>
      </c>
      <c r="BW102" s="55">
        <v>1.72</v>
      </c>
      <c r="BX102" s="55">
        <v>21.7</v>
      </c>
      <c r="BY102" s="55">
        <v>35.299999999999997</v>
      </c>
      <c r="BZ102" s="55">
        <v>73.400000000000006</v>
      </c>
      <c r="CA102" s="55">
        <v>119.6</v>
      </c>
      <c r="CB102" s="55">
        <v>4.51</v>
      </c>
      <c r="CC102" s="55">
        <v>100.22</v>
      </c>
      <c r="CD102" s="55">
        <v>45.18</v>
      </c>
      <c r="CE102" s="55">
        <v>138.16999999999999</v>
      </c>
      <c r="CF102" s="55">
        <v>60.65</v>
      </c>
      <c r="CG102" s="55">
        <v>15.69</v>
      </c>
      <c r="CH102" s="55">
        <v>21.76</v>
      </c>
      <c r="CI102" s="55">
        <v>35.22</v>
      </c>
      <c r="CJ102" s="55">
        <v>61.57</v>
      </c>
      <c r="CK102" s="55">
        <v>7.04</v>
      </c>
      <c r="CL102" s="55">
        <v>7.218</v>
      </c>
      <c r="CM102" s="55">
        <v>4.4939999999999998</v>
      </c>
      <c r="CN102" s="55">
        <v>4.3079999999999998</v>
      </c>
      <c r="CO102" s="55">
        <v>3.6920000000000002</v>
      </c>
      <c r="CP102" s="55">
        <v>2.431</v>
      </c>
      <c r="CQ102" s="55">
        <v>2.2069999999999999</v>
      </c>
      <c r="CR102" s="55">
        <v>1198.1500000000001</v>
      </c>
      <c r="CS102" s="55">
        <v>1041.82</v>
      </c>
      <c r="CT102" s="55">
        <v>850.66</v>
      </c>
      <c r="CU102" s="55">
        <v>1201.48</v>
      </c>
      <c r="CV102" s="55">
        <v>1174.5899999999999</v>
      </c>
      <c r="CW102" s="55">
        <v>1163</v>
      </c>
      <c r="CX102" s="55">
        <v>1181.1099999999999</v>
      </c>
      <c r="CY102" s="55">
        <v>1154.22</v>
      </c>
      <c r="CZ102" s="55">
        <v>1142.6300000000001</v>
      </c>
      <c r="DA102" s="55">
        <v>42.499000000000002</v>
      </c>
      <c r="DB102" s="55">
        <v>40.948</v>
      </c>
      <c r="DC102" s="55">
        <v>32.389000000000003</v>
      </c>
      <c r="DD102" s="55">
        <v>17.231999999999999</v>
      </c>
      <c r="DE102" s="55">
        <v>5.633</v>
      </c>
      <c r="DF102" s="55">
        <v>3.1520000000000001</v>
      </c>
      <c r="DG102" s="55">
        <v>5.5579999999999998</v>
      </c>
      <c r="DH102" s="55">
        <v>4.5149999999999997</v>
      </c>
      <c r="DI102" s="55">
        <v>84.105999999999995</v>
      </c>
      <c r="DJ102" s="55">
        <v>2.2669999999999999</v>
      </c>
      <c r="DK102" s="55">
        <v>1.8660000000000001</v>
      </c>
      <c r="DL102" s="55">
        <v>1.3320000000000001</v>
      </c>
      <c r="DM102" s="55">
        <v>0.83899999999999997</v>
      </c>
      <c r="DN102" s="55">
        <v>0.61299999999999999</v>
      </c>
      <c r="DO102" s="55">
        <v>0.38500000000000001</v>
      </c>
      <c r="DP102" s="55">
        <v>0.308</v>
      </c>
      <c r="DQ102" s="55">
        <v>1.976</v>
      </c>
      <c r="DR102" s="55">
        <v>1.403</v>
      </c>
      <c r="DS102" s="55">
        <v>0.82899999999999996</v>
      </c>
      <c r="DT102" s="55">
        <v>0.77700000000000002</v>
      </c>
      <c r="DU102" s="55">
        <v>0.72899999999999998</v>
      </c>
      <c r="DV102" s="55">
        <v>0.6</v>
      </c>
      <c r="DW102" s="55">
        <v>0.44</v>
      </c>
      <c r="DX102" s="55">
        <v>0.28100000000000003</v>
      </c>
      <c r="DY102" s="55">
        <v>10.137</v>
      </c>
      <c r="DZ102" s="55">
        <v>6.29</v>
      </c>
      <c r="EA102" s="55">
        <v>5.9269999999999996</v>
      </c>
      <c r="EB102" s="55">
        <v>5.1100000000000003</v>
      </c>
      <c r="EC102" s="55">
        <v>3.4020000000000001</v>
      </c>
      <c r="ED102" s="55">
        <v>3.036</v>
      </c>
      <c r="EE102" s="55">
        <v>1.2390000000000001</v>
      </c>
      <c r="EF102" s="55">
        <v>0.755</v>
      </c>
      <c r="EG102" s="55">
        <v>0.36599999999999999</v>
      </c>
      <c r="EH102" s="55">
        <v>4.3380000000000001</v>
      </c>
      <c r="EI102" s="55">
        <v>2.4660000000000002</v>
      </c>
      <c r="EJ102" s="55">
        <v>1.718</v>
      </c>
      <c r="EK102" s="55">
        <v>1.5509999999999999</v>
      </c>
      <c r="EL102" s="55">
        <v>1.02</v>
      </c>
      <c r="EM102" s="55">
        <v>0.96399999999999997</v>
      </c>
      <c r="EN102" s="55">
        <v>0.40200000000000002</v>
      </c>
      <c r="EO102" s="55">
        <v>0.32700000000000001</v>
      </c>
      <c r="EP102" s="55">
        <v>0.13800000000000001</v>
      </c>
      <c r="EQ102" s="55">
        <v>121.85</v>
      </c>
      <c r="ER102" s="55">
        <v>88.23</v>
      </c>
      <c r="ES102" s="55">
        <v>9</v>
      </c>
      <c r="ET102" s="55">
        <v>49.77</v>
      </c>
      <c r="EU102" s="55">
        <v>102.4</v>
      </c>
    </row>
    <row r="103" spans="1:151" x14ac:dyDescent="0.2">
      <c r="A103" s="3">
        <v>100</v>
      </c>
      <c r="B103" s="20">
        <v>285</v>
      </c>
      <c r="C103" s="21">
        <v>306.39999999999998</v>
      </c>
      <c r="D103" s="24"/>
      <c r="E103" s="24"/>
      <c r="F103" s="24"/>
      <c r="G103" s="24"/>
      <c r="H103" s="24"/>
      <c r="I103" s="24"/>
      <c r="J103" s="24"/>
      <c r="K103" s="24"/>
      <c r="L103" s="24">
        <v>222.3</v>
      </c>
      <c r="M103" s="21">
        <v>239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>
        <v>211.7</v>
      </c>
      <c r="AA103" s="34">
        <v>35.799999999999997</v>
      </c>
      <c r="AB103" s="35">
        <v>3</v>
      </c>
      <c r="AC103" s="52">
        <v>1150.49</v>
      </c>
      <c r="AD103" s="52">
        <v>1150.49</v>
      </c>
      <c r="AE103" s="24"/>
      <c r="AF103" s="53"/>
      <c r="AG103" s="52">
        <v>379.08</v>
      </c>
      <c r="AH103" s="54">
        <v>379.08</v>
      </c>
      <c r="AI103" s="52">
        <v>10</v>
      </c>
      <c r="AJ103" s="54">
        <v>10</v>
      </c>
      <c r="AK103" s="52">
        <v>1.702</v>
      </c>
      <c r="AL103" s="54">
        <v>1.702</v>
      </c>
      <c r="AM103" s="55">
        <v>0</v>
      </c>
      <c r="AN103" s="55">
        <v>1350.35</v>
      </c>
      <c r="AO103" s="55">
        <v>0</v>
      </c>
      <c r="AP103" s="55">
        <v>958.08</v>
      </c>
      <c r="AQ103" s="55">
        <v>909.97</v>
      </c>
      <c r="AR103" s="55">
        <v>1546.57</v>
      </c>
      <c r="AS103" s="55">
        <v>0</v>
      </c>
      <c r="AT103" s="55">
        <v>1222.73</v>
      </c>
      <c r="AU103" s="55">
        <v>1205.02</v>
      </c>
      <c r="AV103" s="55">
        <v>1639.11</v>
      </c>
      <c r="AW103" s="55">
        <v>0</v>
      </c>
      <c r="AX103" s="55">
        <v>1379.46</v>
      </c>
      <c r="AY103" s="55">
        <v>1315.1</v>
      </c>
      <c r="AZ103" s="55">
        <v>782.44</v>
      </c>
      <c r="BA103" s="55">
        <v>1148.6199999999999</v>
      </c>
      <c r="BB103" s="55">
        <v>975.6</v>
      </c>
      <c r="BC103" s="55">
        <v>853.5</v>
      </c>
      <c r="BD103" s="55">
        <v>13.48</v>
      </c>
      <c r="BE103" s="55">
        <v>1266.9000000000001</v>
      </c>
      <c r="BF103" s="55">
        <v>1261.6600000000001</v>
      </c>
      <c r="BG103" s="55">
        <v>1087.42</v>
      </c>
      <c r="BH103" s="55">
        <v>1086.92</v>
      </c>
      <c r="BI103" s="55">
        <v>673.14</v>
      </c>
      <c r="BJ103" s="55">
        <v>29.17</v>
      </c>
      <c r="BK103" s="55">
        <v>687.16</v>
      </c>
      <c r="BL103" s="55">
        <v>0</v>
      </c>
      <c r="BM103" s="55">
        <v>354.84</v>
      </c>
      <c r="BN103" s="55">
        <v>0</v>
      </c>
      <c r="BO103" s="55">
        <v>119.27</v>
      </c>
      <c r="BP103" s="55">
        <v>0</v>
      </c>
      <c r="BQ103" s="55">
        <v>12.56</v>
      </c>
      <c r="BR103" s="55">
        <v>2.16</v>
      </c>
      <c r="BS103" s="55">
        <v>10.67</v>
      </c>
      <c r="BT103" s="55">
        <v>14.483000000000001</v>
      </c>
      <c r="BU103" s="55">
        <v>9.2729999999999997</v>
      </c>
      <c r="BV103" s="55">
        <v>0.86399999999999999</v>
      </c>
      <c r="BW103" s="55">
        <v>1.72</v>
      </c>
      <c r="BX103" s="55">
        <v>21.7</v>
      </c>
      <c r="BY103" s="55">
        <v>35.299999999999997</v>
      </c>
      <c r="BZ103" s="55">
        <v>73.400000000000006</v>
      </c>
      <c r="CA103" s="55">
        <v>119.6</v>
      </c>
      <c r="CB103" s="55">
        <v>4.51</v>
      </c>
      <c r="CC103" s="55">
        <v>100.22</v>
      </c>
      <c r="CD103" s="55">
        <v>45.18</v>
      </c>
      <c r="CE103" s="55">
        <v>138.16999999999999</v>
      </c>
      <c r="CF103" s="55">
        <v>60.65</v>
      </c>
      <c r="CG103" s="55">
        <v>15.69</v>
      </c>
      <c r="CH103" s="55">
        <v>21.76</v>
      </c>
      <c r="CI103" s="55">
        <v>35.22</v>
      </c>
      <c r="CJ103" s="55">
        <v>61.57</v>
      </c>
      <c r="CK103" s="55">
        <v>7.04</v>
      </c>
      <c r="CL103" s="55">
        <v>7.3339999999999996</v>
      </c>
      <c r="CM103" s="55">
        <v>4.5659999999999998</v>
      </c>
      <c r="CN103" s="55">
        <v>4.3769999999999998</v>
      </c>
      <c r="CO103" s="55">
        <v>3.7509999999999999</v>
      </c>
      <c r="CP103" s="55">
        <v>2.4700000000000002</v>
      </c>
      <c r="CQ103" s="55">
        <v>2.242</v>
      </c>
      <c r="CR103" s="55">
        <v>1198.1500000000001</v>
      </c>
      <c r="CS103" s="55">
        <v>1041.82</v>
      </c>
      <c r="CT103" s="55">
        <v>850.66</v>
      </c>
      <c r="CU103" s="55">
        <v>1201.48</v>
      </c>
      <c r="CV103" s="55">
        <v>1174.5899999999999</v>
      </c>
      <c r="CW103" s="55">
        <v>1163</v>
      </c>
      <c r="CX103" s="55">
        <v>1181.1099999999999</v>
      </c>
      <c r="CY103" s="55">
        <v>1154.22</v>
      </c>
      <c r="CZ103" s="55">
        <v>1142.6300000000001</v>
      </c>
      <c r="DA103" s="55">
        <v>42.499000000000002</v>
      </c>
      <c r="DB103" s="55">
        <v>40.948</v>
      </c>
      <c r="DC103" s="55">
        <v>32.389000000000003</v>
      </c>
      <c r="DD103" s="55">
        <v>17.414999999999999</v>
      </c>
      <c r="DE103" s="55">
        <v>5.9370000000000003</v>
      </c>
      <c r="DF103" s="55">
        <v>3.1520000000000001</v>
      </c>
      <c r="DG103" s="55">
        <v>5.5579999999999998</v>
      </c>
      <c r="DH103" s="55">
        <v>4.5149999999999997</v>
      </c>
      <c r="DI103" s="55">
        <v>84.105999999999995</v>
      </c>
      <c r="DJ103" s="55">
        <v>2.3029999999999999</v>
      </c>
      <c r="DK103" s="55">
        <v>1.8959999999999999</v>
      </c>
      <c r="DL103" s="55">
        <v>1.3540000000000001</v>
      </c>
      <c r="DM103" s="55">
        <v>0.85299999999999998</v>
      </c>
      <c r="DN103" s="55">
        <v>0.623</v>
      </c>
      <c r="DO103" s="55">
        <v>0.39200000000000002</v>
      </c>
      <c r="DP103" s="55">
        <v>0.313</v>
      </c>
      <c r="DQ103" s="55">
        <v>2.008</v>
      </c>
      <c r="DR103" s="55">
        <v>1.425</v>
      </c>
      <c r="DS103" s="55">
        <v>0.84299999999999997</v>
      </c>
      <c r="DT103" s="55">
        <v>0.79</v>
      </c>
      <c r="DU103" s="55">
        <v>0.74099999999999999</v>
      </c>
      <c r="DV103" s="55">
        <v>0.61</v>
      </c>
      <c r="DW103" s="55">
        <v>0.44700000000000001</v>
      </c>
      <c r="DX103" s="55">
        <v>0.28499999999999998</v>
      </c>
      <c r="DY103" s="55">
        <v>10.301</v>
      </c>
      <c r="DZ103" s="55">
        <v>6.391</v>
      </c>
      <c r="EA103" s="55">
        <v>6.0220000000000002</v>
      </c>
      <c r="EB103" s="55">
        <v>5.1909999999999998</v>
      </c>
      <c r="EC103" s="55">
        <v>3.456</v>
      </c>
      <c r="ED103" s="55">
        <v>3.085</v>
      </c>
      <c r="EE103" s="55">
        <v>1.2589999999999999</v>
      </c>
      <c r="EF103" s="55">
        <v>0.76800000000000002</v>
      </c>
      <c r="EG103" s="55">
        <v>0.372</v>
      </c>
      <c r="EH103" s="55">
        <v>4.407</v>
      </c>
      <c r="EI103" s="55">
        <v>2.5049999999999999</v>
      </c>
      <c r="EJ103" s="55">
        <v>1.7450000000000001</v>
      </c>
      <c r="EK103" s="55">
        <v>1.575</v>
      </c>
      <c r="EL103" s="55">
        <v>1.036</v>
      </c>
      <c r="EM103" s="55">
        <v>0.97899999999999998</v>
      </c>
      <c r="EN103" s="55">
        <v>0.40899999999999997</v>
      </c>
      <c r="EO103" s="55">
        <v>0.33300000000000002</v>
      </c>
      <c r="EP103" s="55">
        <v>0.14000000000000001</v>
      </c>
      <c r="EQ103" s="55">
        <v>121.85</v>
      </c>
      <c r="ER103" s="55">
        <v>88.23</v>
      </c>
      <c r="ES103" s="55">
        <v>9</v>
      </c>
      <c r="ET103" s="55">
        <v>49.77</v>
      </c>
      <c r="EU103" s="55">
        <v>102.4</v>
      </c>
    </row>
    <row r="104" spans="1:151" x14ac:dyDescent="0.2">
      <c r="A104" s="3">
        <v>101</v>
      </c>
      <c r="B104" s="20">
        <v>285</v>
      </c>
      <c r="C104" s="21">
        <v>306.39999999999998</v>
      </c>
      <c r="D104" s="24"/>
      <c r="E104" s="24"/>
      <c r="F104" s="24"/>
      <c r="G104" s="24"/>
      <c r="H104" s="24"/>
      <c r="I104" s="24"/>
      <c r="J104" s="24"/>
      <c r="K104" s="24"/>
      <c r="L104" s="24">
        <v>222.3</v>
      </c>
      <c r="M104" s="21">
        <v>239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>
        <v>211.7</v>
      </c>
      <c r="AA104" s="34">
        <v>33.43</v>
      </c>
      <c r="AB104" s="35">
        <v>3</v>
      </c>
      <c r="AC104" s="52">
        <v>1204.0899999999999</v>
      </c>
      <c r="AD104" s="52">
        <v>1204.0899999999999</v>
      </c>
      <c r="AE104" s="24"/>
      <c r="AF104" s="53"/>
      <c r="AG104" s="52">
        <v>390.44</v>
      </c>
      <c r="AH104" s="54">
        <v>390.44</v>
      </c>
      <c r="AI104" s="52">
        <v>10</v>
      </c>
      <c r="AJ104" s="54">
        <v>10</v>
      </c>
      <c r="AK104" s="52">
        <v>1.702</v>
      </c>
      <c r="AL104" s="54">
        <v>1.702</v>
      </c>
      <c r="AM104" s="55">
        <v>0</v>
      </c>
      <c r="AN104" s="55">
        <v>1350.35</v>
      </c>
      <c r="AO104" s="55">
        <v>0</v>
      </c>
      <c r="AP104" s="55">
        <v>958.08</v>
      </c>
      <c r="AQ104" s="55">
        <v>909.97</v>
      </c>
      <c r="AR104" s="55">
        <v>1546.57</v>
      </c>
      <c r="AS104" s="55">
        <v>0</v>
      </c>
      <c r="AT104" s="55">
        <v>1222.73</v>
      </c>
      <c r="AU104" s="55">
        <v>1205.02</v>
      </c>
      <c r="AV104" s="55">
        <v>1639.11</v>
      </c>
      <c r="AW104" s="55">
        <v>0</v>
      </c>
      <c r="AX104" s="55">
        <v>1379.46</v>
      </c>
      <c r="AY104" s="55">
        <v>1315.1</v>
      </c>
      <c r="AZ104" s="55">
        <v>782.44</v>
      </c>
      <c r="BA104" s="55">
        <v>1148.6199999999999</v>
      </c>
      <c r="BB104" s="55">
        <v>975.6</v>
      </c>
      <c r="BC104" s="55">
        <v>853.5</v>
      </c>
      <c r="BD104" s="55">
        <v>13.48</v>
      </c>
      <c r="BE104" s="55">
        <v>1266.9000000000001</v>
      </c>
      <c r="BF104" s="55">
        <v>1261.6600000000001</v>
      </c>
      <c r="BG104" s="55">
        <v>1087.42</v>
      </c>
      <c r="BH104" s="55">
        <v>1086.92</v>
      </c>
      <c r="BI104" s="55">
        <v>673.14</v>
      </c>
      <c r="BJ104" s="55">
        <v>27.25</v>
      </c>
      <c r="BK104" s="55">
        <v>687.16</v>
      </c>
      <c r="BL104" s="55">
        <v>0</v>
      </c>
      <c r="BM104" s="55">
        <v>354.84</v>
      </c>
      <c r="BN104" s="55">
        <v>0</v>
      </c>
      <c r="BO104" s="55">
        <v>119.27</v>
      </c>
      <c r="BP104" s="55">
        <v>0</v>
      </c>
      <c r="BQ104" s="55">
        <v>12.56</v>
      </c>
      <c r="BR104" s="55">
        <v>2.0299999999999998</v>
      </c>
      <c r="BS104" s="55">
        <v>10.67</v>
      </c>
      <c r="BT104" s="55">
        <v>14.483000000000001</v>
      </c>
      <c r="BU104" s="55">
        <v>9.2729999999999997</v>
      </c>
      <c r="BV104" s="55">
        <v>0.86399999999999999</v>
      </c>
      <c r="BW104" s="55">
        <v>1.72</v>
      </c>
      <c r="BX104" s="55">
        <v>21.7</v>
      </c>
      <c r="BY104" s="55">
        <v>35.299999999999997</v>
      </c>
      <c r="BZ104" s="55">
        <v>73.400000000000006</v>
      </c>
      <c r="CA104" s="55">
        <v>119.6</v>
      </c>
      <c r="CB104" s="55">
        <v>4.51</v>
      </c>
      <c r="CC104" s="55">
        <v>100.22</v>
      </c>
      <c r="CD104" s="55">
        <v>45.18</v>
      </c>
      <c r="CE104" s="55">
        <v>138.16999999999999</v>
      </c>
      <c r="CF104" s="55">
        <v>60.65</v>
      </c>
      <c r="CG104" s="55">
        <v>15.69</v>
      </c>
      <c r="CH104" s="55">
        <v>21.76</v>
      </c>
      <c r="CI104" s="55">
        <v>35.22</v>
      </c>
      <c r="CJ104" s="55">
        <v>61.57</v>
      </c>
      <c r="CK104" s="55">
        <v>7.04</v>
      </c>
      <c r="CL104" s="55">
        <v>7.4470000000000001</v>
      </c>
      <c r="CM104" s="55">
        <v>4.6360000000000001</v>
      </c>
      <c r="CN104" s="55">
        <v>4.4450000000000003</v>
      </c>
      <c r="CO104" s="55">
        <v>3.8090000000000002</v>
      </c>
      <c r="CP104" s="55">
        <v>2.508</v>
      </c>
      <c r="CQ104" s="55">
        <v>2.2770000000000001</v>
      </c>
      <c r="CR104" s="55">
        <v>1198.1500000000001</v>
      </c>
      <c r="CS104" s="55">
        <v>1041.82</v>
      </c>
      <c r="CT104" s="55">
        <v>850.66</v>
      </c>
      <c r="CU104" s="55">
        <v>1201.48</v>
      </c>
      <c r="CV104" s="55">
        <v>1174.5899999999999</v>
      </c>
      <c r="CW104" s="55">
        <v>1163</v>
      </c>
      <c r="CX104" s="55">
        <v>1181.1099999999999</v>
      </c>
      <c r="CY104" s="55">
        <v>1154.22</v>
      </c>
      <c r="CZ104" s="55">
        <v>1142.6300000000001</v>
      </c>
      <c r="DA104" s="55">
        <v>42.499000000000002</v>
      </c>
      <c r="DB104" s="55">
        <v>40.948</v>
      </c>
      <c r="DC104" s="55">
        <v>32.389000000000003</v>
      </c>
      <c r="DD104" s="55">
        <v>17.414999999999999</v>
      </c>
      <c r="DE104" s="55">
        <v>5.9370000000000003</v>
      </c>
      <c r="DF104" s="55">
        <v>3.1520000000000001</v>
      </c>
      <c r="DG104" s="55">
        <v>5.5579999999999998</v>
      </c>
      <c r="DH104" s="55">
        <v>4.5149999999999997</v>
      </c>
      <c r="DI104" s="55">
        <v>84.105999999999995</v>
      </c>
      <c r="DJ104" s="55">
        <v>2.339</v>
      </c>
      <c r="DK104" s="55">
        <v>1.9259999999999999</v>
      </c>
      <c r="DL104" s="55">
        <v>1.375</v>
      </c>
      <c r="DM104" s="55">
        <v>0.86599999999999999</v>
      </c>
      <c r="DN104" s="55">
        <v>0.63200000000000001</v>
      </c>
      <c r="DO104" s="55">
        <v>0.39800000000000002</v>
      </c>
      <c r="DP104" s="55">
        <v>0.318</v>
      </c>
      <c r="DQ104" s="55">
        <v>2.0390000000000001</v>
      </c>
      <c r="DR104" s="55">
        <v>1.4470000000000001</v>
      </c>
      <c r="DS104" s="55">
        <v>0.85499999999999998</v>
      </c>
      <c r="DT104" s="55">
        <v>0.80200000000000005</v>
      </c>
      <c r="DU104" s="55">
        <v>0.752</v>
      </c>
      <c r="DV104" s="55">
        <v>0.61899999999999999</v>
      </c>
      <c r="DW104" s="55">
        <v>0.45400000000000001</v>
      </c>
      <c r="DX104" s="55">
        <v>0.28999999999999998</v>
      </c>
      <c r="DY104" s="55">
        <v>10.461</v>
      </c>
      <c r="DZ104" s="55">
        <v>6.4909999999999997</v>
      </c>
      <c r="EA104" s="55">
        <v>6.1159999999999997</v>
      </c>
      <c r="EB104" s="55">
        <v>5.2720000000000002</v>
      </c>
      <c r="EC104" s="55">
        <v>3.5089999999999999</v>
      </c>
      <c r="ED104" s="55">
        <v>3.133</v>
      </c>
      <c r="EE104" s="55">
        <v>1.2789999999999999</v>
      </c>
      <c r="EF104" s="55">
        <v>0.78</v>
      </c>
      <c r="EG104" s="55">
        <v>0.378</v>
      </c>
      <c r="EH104" s="55">
        <v>4.4749999999999996</v>
      </c>
      <c r="EI104" s="55">
        <v>2.5430000000000001</v>
      </c>
      <c r="EJ104" s="55">
        <v>1.772</v>
      </c>
      <c r="EK104" s="55">
        <v>1.599</v>
      </c>
      <c r="EL104" s="55">
        <v>1.052</v>
      </c>
      <c r="EM104" s="55">
        <v>0.99299999999999999</v>
      </c>
      <c r="EN104" s="55">
        <v>0.41499999999999998</v>
      </c>
      <c r="EO104" s="55">
        <v>0.33800000000000002</v>
      </c>
      <c r="EP104" s="55">
        <v>0.14199999999999999</v>
      </c>
      <c r="EQ104" s="55">
        <v>121.85</v>
      </c>
      <c r="ER104" s="55">
        <v>88.23</v>
      </c>
      <c r="ES104" s="55">
        <v>9</v>
      </c>
      <c r="ET104" s="55">
        <v>49.77</v>
      </c>
      <c r="EU104" s="55">
        <v>102.4</v>
      </c>
    </row>
    <row r="105" spans="1:151" x14ac:dyDescent="0.2">
      <c r="A105" s="3">
        <v>102</v>
      </c>
      <c r="B105" s="20">
        <v>285</v>
      </c>
      <c r="C105" s="21">
        <v>306.39999999999998</v>
      </c>
      <c r="D105" s="24"/>
      <c r="E105" s="24"/>
      <c r="F105" s="24"/>
      <c r="G105" s="24"/>
      <c r="H105" s="24"/>
      <c r="I105" s="24"/>
      <c r="J105" s="24"/>
      <c r="K105" s="24"/>
      <c r="L105" s="24">
        <v>222.3</v>
      </c>
      <c r="M105" s="21">
        <v>239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>
        <v>211.7</v>
      </c>
      <c r="AA105" s="34">
        <v>31.07</v>
      </c>
      <c r="AB105" s="35">
        <v>3</v>
      </c>
      <c r="AC105" s="52">
        <v>1254.25</v>
      </c>
      <c r="AD105" s="52">
        <v>1254.25</v>
      </c>
      <c r="AE105" s="24"/>
      <c r="AF105" s="53"/>
      <c r="AG105" s="52">
        <v>399.94</v>
      </c>
      <c r="AH105" s="54">
        <v>399.94</v>
      </c>
      <c r="AI105" s="52">
        <v>10</v>
      </c>
      <c r="AJ105" s="54">
        <v>10</v>
      </c>
      <c r="AK105" s="52">
        <v>1.702</v>
      </c>
      <c r="AL105" s="54">
        <v>1.702</v>
      </c>
      <c r="AM105" s="55">
        <v>0</v>
      </c>
      <c r="AN105" s="55">
        <v>1350.35</v>
      </c>
      <c r="AO105" s="55">
        <v>0</v>
      </c>
      <c r="AP105" s="55">
        <v>958.08</v>
      </c>
      <c r="AQ105" s="55">
        <v>909.97</v>
      </c>
      <c r="AR105" s="55">
        <v>1546.57</v>
      </c>
      <c r="AS105" s="55">
        <v>0</v>
      </c>
      <c r="AT105" s="55">
        <v>1222.73</v>
      </c>
      <c r="AU105" s="55">
        <v>1205.02</v>
      </c>
      <c r="AV105" s="55">
        <v>1639.11</v>
      </c>
      <c r="AW105" s="55">
        <v>0</v>
      </c>
      <c r="AX105" s="55">
        <v>1379.46</v>
      </c>
      <c r="AY105" s="55">
        <v>1315.1</v>
      </c>
      <c r="AZ105" s="55">
        <v>782.44</v>
      </c>
      <c r="BA105" s="55">
        <v>1148.6199999999999</v>
      </c>
      <c r="BB105" s="55">
        <v>975.6</v>
      </c>
      <c r="BC105" s="55">
        <v>853.5</v>
      </c>
      <c r="BD105" s="55">
        <v>13.48</v>
      </c>
      <c r="BE105" s="55">
        <v>1266.9000000000001</v>
      </c>
      <c r="BF105" s="55">
        <v>1261.6600000000001</v>
      </c>
      <c r="BG105" s="55">
        <v>1087.42</v>
      </c>
      <c r="BH105" s="55">
        <v>1086.92</v>
      </c>
      <c r="BI105" s="55">
        <v>673.14</v>
      </c>
      <c r="BJ105" s="55">
        <v>25.33</v>
      </c>
      <c r="BK105" s="55">
        <v>687.16</v>
      </c>
      <c r="BL105" s="55">
        <v>0</v>
      </c>
      <c r="BM105" s="55">
        <v>354.84</v>
      </c>
      <c r="BN105" s="55">
        <v>0</v>
      </c>
      <c r="BO105" s="55">
        <v>119.27</v>
      </c>
      <c r="BP105" s="55">
        <v>0</v>
      </c>
      <c r="BQ105" s="55">
        <v>12.56</v>
      </c>
      <c r="BR105" s="55">
        <v>1.98</v>
      </c>
      <c r="BS105" s="55">
        <v>10.67</v>
      </c>
      <c r="BT105" s="55">
        <v>14.483000000000001</v>
      </c>
      <c r="BU105" s="55">
        <v>9.2729999999999997</v>
      </c>
      <c r="BV105" s="55">
        <v>0.86399999999999999</v>
      </c>
      <c r="BW105" s="55">
        <v>1.72</v>
      </c>
      <c r="BX105" s="55">
        <v>21.7</v>
      </c>
      <c r="BY105" s="55">
        <v>35.299999999999997</v>
      </c>
      <c r="BZ105" s="55">
        <v>73.400000000000006</v>
      </c>
      <c r="CA105" s="55">
        <v>119.6</v>
      </c>
      <c r="CB105" s="55">
        <v>4.51</v>
      </c>
      <c r="CC105" s="55">
        <v>100.22</v>
      </c>
      <c r="CD105" s="55">
        <v>45.18</v>
      </c>
      <c r="CE105" s="55">
        <v>138.16999999999999</v>
      </c>
      <c r="CF105" s="55">
        <v>60.65</v>
      </c>
      <c r="CG105" s="55">
        <v>15.69</v>
      </c>
      <c r="CH105" s="55">
        <v>21.76</v>
      </c>
      <c r="CI105" s="55">
        <v>35.22</v>
      </c>
      <c r="CJ105" s="55">
        <v>61.57</v>
      </c>
      <c r="CK105" s="55">
        <v>7.04</v>
      </c>
      <c r="CL105" s="55">
        <v>7.556</v>
      </c>
      <c r="CM105" s="55">
        <v>4.7039999999999997</v>
      </c>
      <c r="CN105" s="55">
        <v>4.51</v>
      </c>
      <c r="CO105" s="55">
        <v>3.8650000000000002</v>
      </c>
      <c r="CP105" s="55">
        <v>2.544</v>
      </c>
      <c r="CQ105" s="55">
        <v>2.31</v>
      </c>
      <c r="CR105" s="55">
        <v>1198.1500000000001</v>
      </c>
      <c r="CS105" s="55">
        <v>1041.82</v>
      </c>
      <c r="CT105" s="55">
        <v>850.66</v>
      </c>
      <c r="CU105" s="55">
        <v>1201.48</v>
      </c>
      <c r="CV105" s="55">
        <v>1174.5899999999999</v>
      </c>
      <c r="CW105" s="55">
        <v>1163</v>
      </c>
      <c r="CX105" s="55">
        <v>1181.1099999999999</v>
      </c>
      <c r="CY105" s="55">
        <v>1154.22</v>
      </c>
      <c r="CZ105" s="55">
        <v>1142.6300000000001</v>
      </c>
      <c r="DA105" s="55">
        <v>42.499000000000002</v>
      </c>
      <c r="DB105" s="55">
        <v>40.948</v>
      </c>
      <c r="DC105" s="55">
        <v>32.389000000000003</v>
      </c>
      <c r="DD105" s="55">
        <v>17.414999999999999</v>
      </c>
      <c r="DE105" s="55">
        <v>5.9370000000000003</v>
      </c>
      <c r="DF105" s="55">
        <v>3.1520000000000001</v>
      </c>
      <c r="DG105" s="55">
        <v>5.5579999999999998</v>
      </c>
      <c r="DH105" s="55">
        <v>4.5149999999999997</v>
      </c>
      <c r="DI105" s="55">
        <v>84.105999999999995</v>
      </c>
      <c r="DJ105" s="55">
        <v>2.3730000000000002</v>
      </c>
      <c r="DK105" s="55">
        <v>1.954</v>
      </c>
      <c r="DL105" s="55">
        <v>1.395</v>
      </c>
      <c r="DM105" s="55">
        <v>0.879</v>
      </c>
      <c r="DN105" s="55">
        <v>0.64200000000000002</v>
      </c>
      <c r="DO105" s="55">
        <v>0.40400000000000003</v>
      </c>
      <c r="DP105" s="55">
        <v>0.32300000000000001</v>
      </c>
      <c r="DQ105" s="55">
        <v>2.069</v>
      </c>
      <c r="DR105" s="55">
        <v>1.468</v>
      </c>
      <c r="DS105" s="55">
        <v>0.86799999999999999</v>
      </c>
      <c r="DT105" s="55">
        <v>0.81399999999999995</v>
      </c>
      <c r="DU105" s="55">
        <v>0.76300000000000001</v>
      </c>
      <c r="DV105" s="55">
        <v>0.628</v>
      </c>
      <c r="DW105" s="55">
        <v>0.46100000000000002</v>
      </c>
      <c r="DX105" s="55">
        <v>0.29399999999999998</v>
      </c>
      <c r="DY105" s="55">
        <v>10.614000000000001</v>
      </c>
      <c r="DZ105" s="55">
        <v>6.5860000000000003</v>
      </c>
      <c r="EA105" s="55">
        <v>6.2050000000000001</v>
      </c>
      <c r="EB105" s="55">
        <v>5.3490000000000002</v>
      </c>
      <c r="EC105" s="55">
        <v>3.56</v>
      </c>
      <c r="ED105" s="55">
        <v>3.1789999999999998</v>
      </c>
      <c r="EE105" s="55">
        <v>1.298</v>
      </c>
      <c r="EF105" s="55">
        <v>0.79100000000000004</v>
      </c>
      <c r="EG105" s="55">
        <v>0.38400000000000001</v>
      </c>
      <c r="EH105" s="55">
        <v>4.5389999999999997</v>
      </c>
      <c r="EI105" s="55">
        <v>2.58</v>
      </c>
      <c r="EJ105" s="55">
        <v>1.7969999999999999</v>
      </c>
      <c r="EK105" s="55">
        <v>1.6220000000000001</v>
      </c>
      <c r="EL105" s="55">
        <v>1.0660000000000001</v>
      </c>
      <c r="EM105" s="55">
        <v>1.008</v>
      </c>
      <c r="EN105" s="55">
        <v>0.42099999999999999</v>
      </c>
      <c r="EO105" s="55">
        <v>0.34300000000000003</v>
      </c>
      <c r="EP105" s="55">
        <v>0.14399999999999999</v>
      </c>
      <c r="EQ105" s="55">
        <v>121.85</v>
      </c>
      <c r="ER105" s="55">
        <v>88.23</v>
      </c>
      <c r="ES105" s="55">
        <v>9</v>
      </c>
      <c r="ET105" s="55">
        <v>49.77</v>
      </c>
      <c r="EU105" s="55">
        <v>102.4</v>
      </c>
    </row>
    <row r="106" spans="1:151" x14ac:dyDescent="0.2">
      <c r="A106" s="3">
        <v>103</v>
      </c>
      <c r="B106" s="20">
        <v>285</v>
      </c>
      <c r="C106" s="21">
        <v>306.39999999999998</v>
      </c>
      <c r="D106" s="24"/>
      <c r="E106" s="24"/>
      <c r="F106" s="24"/>
      <c r="G106" s="24"/>
      <c r="H106" s="24"/>
      <c r="I106" s="24"/>
      <c r="J106" s="24"/>
      <c r="K106" s="24"/>
      <c r="L106" s="24">
        <v>222.3</v>
      </c>
      <c r="M106" s="21">
        <v>239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>
        <v>211.7</v>
      </c>
      <c r="AA106" s="34">
        <v>28.7</v>
      </c>
      <c r="AB106" s="35">
        <v>3</v>
      </c>
      <c r="AC106" s="52">
        <v>1299.3</v>
      </c>
      <c r="AD106" s="52">
        <v>1299.3</v>
      </c>
      <c r="AE106" s="24"/>
      <c r="AF106" s="53"/>
      <c r="AG106" s="52">
        <v>407.49</v>
      </c>
      <c r="AH106" s="54">
        <v>407.49</v>
      </c>
      <c r="AI106" s="52">
        <v>10</v>
      </c>
      <c r="AJ106" s="54">
        <v>10</v>
      </c>
      <c r="AK106" s="52">
        <v>1.702</v>
      </c>
      <c r="AL106" s="54">
        <v>1.702</v>
      </c>
      <c r="AM106" s="55">
        <v>0</v>
      </c>
      <c r="AN106" s="55">
        <v>1350.35</v>
      </c>
      <c r="AO106" s="55">
        <v>0</v>
      </c>
      <c r="AP106" s="55">
        <v>958.08</v>
      </c>
      <c r="AQ106" s="55">
        <v>909.97</v>
      </c>
      <c r="AR106" s="55">
        <v>1546.57</v>
      </c>
      <c r="AS106" s="55">
        <v>0</v>
      </c>
      <c r="AT106" s="55">
        <v>1222.73</v>
      </c>
      <c r="AU106" s="55">
        <v>1205.02</v>
      </c>
      <c r="AV106" s="55">
        <v>1639.11</v>
      </c>
      <c r="AW106" s="55">
        <v>0</v>
      </c>
      <c r="AX106" s="55">
        <v>1379.46</v>
      </c>
      <c r="AY106" s="55">
        <v>1315.1</v>
      </c>
      <c r="AZ106" s="55">
        <v>782.44</v>
      </c>
      <c r="BA106" s="55">
        <v>1148.6199999999999</v>
      </c>
      <c r="BB106" s="55">
        <v>975.6</v>
      </c>
      <c r="BC106" s="55">
        <v>853.5</v>
      </c>
      <c r="BD106" s="55">
        <v>13.48</v>
      </c>
      <c r="BE106" s="55">
        <v>1266.9000000000001</v>
      </c>
      <c r="BF106" s="55">
        <v>1261.6600000000001</v>
      </c>
      <c r="BG106" s="55">
        <v>1087.42</v>
      </c>
      <c r="BH106" s="55">
        <v>1086.92</v>
      </c>
      <c r="BI106" s="55">
        <v>673.14</v>
      </c>
      <c r="BJ106" s="55">
        <v>23.41</v>
      </c>
      <c r="BK106" s="55">
        <v>687.16</v>
      </c>
      <c r="BL106" s="55">
        <v>0</v>
      </c>
      <c r="BM106" s="55">
        <v>354.84</v>
      </c>
      <c r="BN106" s="55">
        <v>0</v>
      </c>
      <c r="BO106" s="55">
        <v>119.27</v>
      </c>
      <c r="BP106" s="55">
        <v>0</v>
      </c>
      <c r="BQ106" s="55">
        <v>12.56</v>
      </c>
      <c r="BR106" s="55">
        <v>1.92</v>
      </c>
      <c r="BS106" s="55">
        <v>10.67</v>
      </c>
      <c r="BT106" s="55">
        <v>14.483000000000001</v>
      </c>
      <c r="BU106" s="55">
        <v>9.2729999999999997</v>
      </c>
      <c r="BV106" s="55">
        <v>0.86399999999999999</v>
      </c>
      <c r="BW106" s="55">
        <v>1.72</v>
      </c>
      <c r="BX106" s="55">
        <v>21.7</v>
      </c>
      <c r="BY106" s="55">
        <v>35.299999999999997</v>
      </c>
      <c r="BZ106" s="55">
        <v>73.400000000000006</v>
      </c>
      <c r="CA106" s="55">
        <v>119.6</v>
      </c>
      <c r="CB106" s="55">
        <v>4.51</v>
      </c>
      <c r="CC106" s="55">
        <v>100.22</v>
      </c>
      <c r="CD106" s="55">
        <v>45.18</v>
      </c>
      <c r="CE106" s="55">
        <v>138.16999999999999</v>
      </c>
      <c r="CF106" s="55">
        <v>60.65</v>
      </c>
      <c r="CG106" s="55">
        <v>15.69</v>
      </c>
      <c r="CH106" s="55">
        <v>21.76</v>
      </c>
      <c r="CI106" s="55">
        <v>35.22</v>
      </c>
      <c r="CJ106" s="55">
        <v>61.57</v>
      </c>
      <c r="CK106" s="55">
        <v>7.04</v>
      </c>
      <c r="CL106" s="55">
        <v>7.6529999999999996</v>
      </c>
      <c r="CM106" s="55">
        <v>4.7640000000000002</v>
      </c>
      <c r="CN106" s="55">
        <v>4.5670000000000002</v>
      </c>
      <c r="CO106" s="55">
        <v>3.9140000000000001</v>
      </c>
      <c r="CP106" s="55">
        <v>2.577</v>
      </c>
      <c r="CQ106" s="55">
        <v>2.339</v>
      </c>
      <c r="CR106" s="55">
        <v>1198.1500000000001</v>
      </c>
      <c r="CS106" s="55">
        <v>1041.82</v>
      </c>
      <c r="CT106" s="55">
        <v>850.66</v>
      </c>
      <c r="CU106" s="55">
        <v>1201.48</v>
      </c>
      <c r="CV106" s="55">
        <v>1174.5899999999999</v>
      </c>
      <c r="CW106" s="55">
        <v>1163</v>
      </c>
      <c r="CX106" s="55">
        <v>1181.1099999999999</v>
      </c>
      <c r="CY106" s="55">
        <v>1154.22</v>
      </c>
      <c r="CZ106" s="55">
        <v>1142.6300000000001</v>
      </c>
      <c r="DA106" s="55">
        <v>42.499000000000002</v>
      </c>
      <c r="DB106" s="55">
        <v>40.948</v>
      </c>
      <c r="DC106" s="55">
        <v>32.389000000000003</v>
      </c>
      <c r="DD106" s="55">
        <v>17.414999999999999</v>
      </c>
      <c r="DE106" s="55">
        <v>5.9370000000000003</v>
      </c>
      <c r="DF106" s="55">
        <v>3.1520000000000001</v>
      </c>
      <c r="DG106" s="55">
        <v>5.5579999999999998</v>
      </c>
      <c r="DH106" s="55">
        <v>4.5149999999999997</v>
      </c>
      <c r="DI106" s="55">
        <v>84.105999999999995</v>
      </c>
      <c r="DJ106" s="55">
        <v>2.403</v>
      </c>
      <c r="DK106" s="55">
        <v>1.9790000000000001</v>
      </c>
      <c r="DL106" s="55">
        <v>1.413</v>
      </c>
      <c r="DM106" s="55">
        <v>0.89</v>
      </c>
      <c r="DN106" s="55">
        <v>0.65</v>
      </c>
      <c r="DO106" s="55">
        <v>0.40899999999999997</v>
      </c>
      <c r="DP106" s="55">
        <v>0.32700000000000001</v>
      </c>
      <c r="DQ106" s="55">
        <v>2.0950000000000002</v>
      </c>
      <c r="DR106" s="55">
        <v>1.486</v>
      </c>
      <c r="DS106" s="55">
        <v>0.879</v>
      </c>
      <c r="DT106" s="55">
        <v>0.82399999999999995</v>
      </c>
      <c r="DU106" s="55">
        <v>0.77300000000000002</v>
      </c>
      <c r="DV106" s="55">
        <v>0.63600000000000001</v>
      </c>
      <c r="DW106" s="55">
        <v>0.46700000000000003</v>
      </c>
      <c r="DX106" s="55">
        <v>0.29799999999999999</v>
      </c>
      <c r="DY106" s="55">
        <v>10.750999999999999</v>
      </c>
      <c r="DZ106" s="55">
        <v>6.6710000000000003</v>
      </c>
      <c r="EA106" s="55">
        <v>6.2839999999999998</v>
      </c>
      <c r="EB106" s="55">
        <v>5.4169999999999998</v>
      </c>
      <c r="EC106" s="55">
        <v>3.605</v>
      </c>
      <c r="ED106" s="55">
        <v>3.2189999999999999</v>
      </c>
      <c r="EE106" s="55">
        <v>1.3140000000000001</v>
      </c>
      <c r="EF106" s="55">
        <v>0.80100000000000005</v>
      </c>
      <c r="EG106" s="55">
        <v>0.38900000000000001</v>
      </c>
      <c r="EH106" s="55">
        <v>4.5970000000000004</v>
      </c>
      <c r="EI106" s="55">
        <v>2.613</v>
      </c>
      <c r="EJ106" s="55">
        <v>1.82</v>
      </c>
      <c r="EK106" s="55">
        <v>1.6419999999999999</v>
      </c>
      <c r="EL106" s="55">
        <v>1.08</v>
      </c>
      <c r="EM106" s="55">
        <v>1.02</v>
      </c>
      <c r="EN106" s="55">
        <v>0.42599999999999999</v>
      </c>
      <c r="EO106" s="55">
        <v>0.34699999999999998</v>
      </c>
      <c r="EP106" s="55">
        <v>0.14599999999999999</v>
      </c>
      <c r="EQ106" s="55">
        <v>121.85</v>
      </c>
      <c r="ER106" s="55">
        <v>88.23</v>
      </c>
      <c r="ES106" s="55">
        <v>9</v>
      </c>
      <c r="ET106" s="55">
        <v>49.77</v>
      </c>
      <c r="EU106" s="55">
        <v>102.4</v>
      </c>
    </row>
    <row r="107" spans="1:151" x14ac:dyDescent="0.2">
      <c r="A107" s="3">
        <v>104</v>
      </c>
      <c r="B107" s="20">
        <v>285</v>
      </c>
      <c r="C107" s="21">
        <v>306.39999999999998</v>
      </c>
      <c r="D107" s="24"/>
      <c r="E107" s="24"/>
      <c r="F107" s="24"/>
      <c r="G107" s="24"/>
      <c r="H107" s="24"/>
      <c r="I107" s="24"/>
      <c r="J107" s="24"/>
      <c r="K107" s="24"/>
      <c r="L107" s="24">
        <v>222.3</v>
      </c>
      <c r="M107" s="21">
        <v>239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>
        <v>211.7</v>
      </c>
      <c r="AA107" s="34">
        <v>28.7</v>
      </c>
      <c r="AB107" s="35">
        <v>3</v>
      </c>
      <c r="AC107" s="52">
        <v>1336.91</v>
      </c>
      <c r="AD107" s="52">
        <v>1336.91</v>
      </c>
      <c r="AE107" s="24"/>
      <c r="AF107" s="53"/>
      <c r="AG107" s="52">
        <v>413.18</v>
      </c>
      <c r="AH107" s="54">
        <v>413.18</v>
      </c>
      <c r="AI107" s="52">
        <v>10</v>
      </c>
      <c r="AJ107" s="54">
        <v>10</v>
      </c>
      <c r="AK107" s="52">
        <v>1.702</v>
      </c>
      <c r="AL107" s="54">
        <v>1.702</v>
      </c>
      <c r="AM107" s="55">
        <v>0</v>
      </c>
      <c r="AN107" s="55">
        <v>1350.35</v>
      </c>
      <c r="AO107" s="55">
        <v>0</v>
      </c>
      <c r="AP107" s="55">
        <v>958.08</v>
      </c>
      <c r="AQ107" s="55">
        <v>909.97</v>
      </c>
      <c r="AR107" s="55">
        <v>1546.57</v>
      </c>
      <c r="AS107" s="55">
        <v>0</v>
      </c>
      <c r="AT107" s="55">
        <v>1222.73</v>
      </c>
      <c r="AU107" s="55">
        <v>1205.02</v>
      </c>
      <c r="AV107" s="55">
        <v>1639.11</v>
      </c>
      <c r="AW107" s="55">
        <v>0</v>
      </c>
      <c r="AX107" s="55">
        <v>1379.46</v>
      </c>
      <c r="AY107" s="55">
        <v>1315.1</v>
      </c>
      <c r="AZ107" s="55">
        <v>782.44</v>
      </c>
      <c r="BA107" s="55">
        <v>1148.6199999999999</v>
      </c>
      <c r="BB107" s="55">
        <v>975.6</v>
      </c>
      <c r="BC107" s="55">
        <v>853.5</v>
      </c>
      <c r="BD107" s="55">
        <v>13.48</v>
      </c>
      <c r="BE107" s="55">
        <v>1266.9000000000001</v>
      </c>
      <c r="BF107" s="55">
        <v>1261.6600000000001</v>
      </c>
      <c r="BG107" s="55">
        <v>1087.42</v>
      </c>
      <c r="BH107" s="55">
        <v>1086.92</v>
      </c>
      <c r="BI107" s="55">
        <v>673.14</v>
      </c>
      <c r="BJ107" s="55">
        <v>23.41</v>
      </c>
      <c r="BK107" s="55">
        <v>687.16</v>
      </c>
      <c r="BL107" s="55">
        <v>0</v>
      </c>
      <c r="BM107" s="55">
        <v>354.84</v>
      </c>
      <c r="BN107" s="55">
        <v>0</v>
      </c>
      <c r="BO107" s="55">
        <v>119.27</v>
      </c>
      <c r="BP107" s="55">
        <v>0</v>
      </c>
      <c r="BQ107" s="55">
        <v>12.56</v>
      </c>
      <c r="BR107" s="55">
        <v>1.92</v>
      </c>
      <c r="BS107" s="55">
        <v>10.67</v>
      </c>
      <c r="BT107" s="55">
        <v>14.483000000000001</v>
      </c>
      <c r="BU107" s="55">
        <v>9.2729999999999997</v>
      </c>
      <c r="BV107" s="55">
        <v>0.86399999999999999</v>
      </c>
      <c r="BW107" s="55">
        <v>1.72</v>
      </c>
      <c r="BX107" s="55">
        <v>21.7</v>
      </c>
      <c r="BY107" s="55">
        <v>35.299999999999997</v>
      </c>
      <c r="BZ107" s="55">
        <v>73.400000000000006</v>
      </c>
      <c r="CA107" s="55">
        <v>119.6</v>
      </c>
      <c r="CB107" s="55">
        <v>4.51</v>
      </c>
      <c r="CC107" s="55">
        <v>100.22</v>
      </c>
      <c r="CD107" s="55">
        <v>45.18</v>
      </c>
      <c r="CE107" s="55">
        <v>138.16999999999999</v>
      </c>
      <c r="CF107" s="55">
        <v>60.65</v>
      </c>
      <c r="CG107" s="55">
        <v>15.69</v>
      </c>
      <c r="CH107" s="55">
        <v>21.76</v>
      </c>
      <c r="CI107" s="55">
        <v>35.22</v>
      </c>
      <c r="CJ107" s="55">
        <v>61.57</v>
      </c>
      <c r="CK107" s="55">
        <v>7.04</v>
      </c>
      <c r="CL107" s="55">
        <v>7.6529999999999996</v>
      </c>
      <c r="CM107" s="55">
        <v>4.7640000000000002</v>
      </c>
      <c r="CN107" s="55">
        <v>4.5670000000000002</v>
      </c>
      <c r="CO107" s="55">
        <v>3.9140000000000001</v>
      </c>
      <c r="CP107" s="55">
        <v>2.577</v>
      </c>
      <c r="CQ107" s="55">
        <v>2.339</v>
      </c>
      <c r="CR107" s="55">
        <v>1198.1500000000001</v>
      </c>
      <c r="CS107" s="55">
        <v>1041.82</v>
      </c>
      <c r="CT107" s="55">
        <v>850.66</v>
      </c>
      <c r="CU107" s="55">
        <v>1201.48</v>
      </c>
      <c r="CV107" s="55">
        <v>1174.5899999999999</v>
      </c>
      <c r="CW107" s="55">
        <v>1163</v>
      </c>
      <c r="CX107" s="55">
        <v>1181.1099999999999</v>
      </c>
      <c r="CY107" s="55">
        <v>1154.22</v>
      </c>
      <c r="CZ107" s="55">
        <v>1142.6300000000001</v>
      </c>
      <c r="DA107" s="55">
        <v>42.499000000000002</v>
      </c>
      <c r="DB107" s="55">
        <v>40.948</v>
      </c>
      <c r="DC107" s="55">
        <v>32.389000000000003</v>
      </c>
      <c r="DD107" s="55">
        <v>17.414999999999999</v>
      </c>
      <c r="DE107" s="55">
        <v>5.9370000000000003</v>
      </c>
      <c r="DF107" s="55">
        <v>3.1520000000000001</v>
      </c>
      <c r="DG107" s="55">
        <v>5.5579999999999998</v>
      </c>
      <c r="DH107" s="55">
        <v>4.5149999999999997</v>
      </c>
      <c r="DI107" s="55">
        <v>84.105999999999995</v>
      </c>
      <c r="DJ107" s="55">
        <v>2.403</v>
      </c>
      <c r="DK107" s="55">
        <v>1.9790000000000001</v>
      </c>
      <c r="DL107" s="55">
        <v>1.413</v>
      </c>
      <c r="DM107" s="55">
        <v>0.89</v>
      </c>
      <c r="DN107" s="55">
        <v>0.65</v>
      </c>
      <c r="DO107" s="55">
        <v>0.40899999999999997</v>
      </c>
      <c r="DP107" s="55">
        <v>0.32700000000000001</v>
      </c>
      <c r="DQ107" s="55">
        <v>2.0950000000000002</v>
      </c>
      <c r="DR107" s="55">
        <v>1.486</v>
      </c>
      <c r="DS107" s="55">
        <v>0.879</v>
      </c>
      <c r="DT107" s="55">
        <v>0.82399999999999995</v>
      </c>
      <c r="DU107" s="55">
        <v>0.77300000000000002</v>
      </c>
      <c r="DV107" s="55">
        <v>0.63600000000000001</v>
      </c>
      <c r="DW107" s="55">
        <v>0.46700000000000003</v>
      </c>
      <c r="DX107" s="55">
        <v>0.29799999999999999</v>
      </c>
      <c r="DY107" s="55">
        <v>10.750999999999999</v>
      </c>
      <c r="DZ107" s="55">
        <v>6.6710000000000003</v>
      </c>
      <c r="EA107" s="55">
        <v>6.2839999999999998</v>
      </c>
      <c r="EB107" s="55">
        <v>5.4169999999999998</v>
      </c>
      <c r="EC107" s="55">
        <v>3.605</v>
      </c>
      <c r="ED107" s="55">
        <v>3.2189999999999999</v>
      </c>
      <c r="EE107" s="55">
        <v>1.3140000000000001</v>
      </c>
      <c r="EF107" s="55">
        <v>0.80100000000000005</v>
      </c>
      <c r="EG107" s="55">
        <v>0.38900000000000001</v>
      </c>
      <c r="EH107" s="55">
        <v>4.5970000000000004</v>
      </c>
      <c r="EI107" s="55">
        <v>2.613</v>
      </c>
      <c r="EJ107" s="55">
        <v>1.82</v>
      </c>
      <c r="EK107" s="55">
        <v>1.6419999999999999</v>
      </c>
      <c r="EL107" s="55">
        <v>1.08</v>
      </c>
      <c r="EM107" s="55">
        <v>1.02</v>
      </c>
      <c r="EN107" s="55">
        <v>0.42599999999999999</v>
      </c>
      <c r="EO107" s="55">
        <v>0.34699999999999998</v>
      </c>
      <c r="EP107" s="55">
        <v>0.14599999999999999</v>
      </c>
      <c r="EQ107" s="55">
        <v>121.85</v>
      </c>
      <c r="ER107" s="55">
        <v>88.23</v>
      </c>
      <c r="ES107" s="55">
        <v>9</v>
      </c>
      <c r="ET107" s="55">
        <v>49.77</v>
      </c>
      <c r="EU107" s="55">
        <v>102.4</v>
      </c>
    </row>
    <row r="108" spans="1:151" x14ac:dyDescent="0.2">
      <c r="A108" s="3">
        <v>105</v>
      </c>
      <c r="B108" s="20">
        <v>285</v>
      </c>
      <c r="C108" s="21">
        <v>306.39999999999998</v>
      </c>
      <c r="D108" s="24"/>
      <c r="E108" s="24"/>
      <c r="F108" s="24"/>
      <c r="G108" s="24"/>
      <c r="H108" s="24"/>
      <c r="I108" s="24"/>
      <c r="J108" s="24"/>
      <c r="K108" s="24"/>
      <c r="L108" s="24">
        <v>222.3</v>
      </c>
      <c r="M108" s="21">
        <v>239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>
        <v>211.7</v>
      </c>
      <c r="AA108" s="34">
        <v>28.7</v>
      </c>
      <c r="AB108" s="35">
        <v>3</v>
      </c>
      <c r="AC108" s="52">
        <v>1364.36</v>
      </c>
      <c r="AD108" s="52">
        <v>1364.36</v>
      </c>
      <c r="AE108" s="24"/>
      <c r="AF108" s="53"/>
      <c r="AG108" s="52">
        <v>417.58</v>
      </c>
      <c r="AH108" s="54">
        <v>417.58</v>
      </c>
      <c r="AI108" s="52">
        <v>10</v>
      </c>
      <c r="AJ108" s="54">
        <v>10</v>
      </c>
      <c r="AK108" s="52">
        <v>1.702</v>
      </c>
      <c r="AL108" s="54">
        <v>1.702</v>
      </c>
      <c r="AM108" s="55">
        <v>0</v>
      </c>
      <c r="AN108" s="55">
        <v>1350.35</v>
      </c>
      <c r="AO108" s="55">
        <v>0</v>
      </c>
      <c r="AP108" s="55">
        <v>958.08</v>
      </c>
      <c r="AQ108" s="55">
        <v>909.97</v>
      </c>
      <c r="AR108" s="55">
        <v>1546.57</v>
      </c>
      <c r="AS108" s="55">
        <v>0</v>
      </c>
      <c r="AT108" s="55">
        <v>1222.73</v>
      </c>
      <c r="AU108" s="55">
        <v>1205.02</v>
      </c>
      <c r="AV108" s="55">
        <v>1639.11</v>
      </c>
      <c r="AW108" s="55">
        <v>0</v>
      </c>
      <c r="AX108" s="55">
        <v>1379.46</v>
      </c>
      <c r="AY108" s="55">
        <v>1315.1</v>
      </c>
      <c r="AZ108" s="55">
        <v>782.44</v>
      </c>
      <c r="BA108" s="55">
        <v>1148.6199999999999</v>
      </c>
      <c r="BB108" s="55">
        <v>975.6</v>
      </c>
      <c r="BC108" s="55">
        <v>853.5</v>
      </c>
      <c r="BD108" s="55">
        <v>13.48</v>
      </c>
      <c r="BE108" s="55">
        <v>1266.9000000000001</v>
      </c>
      <c r="BF108" s="55">
        <v>1261.6600000000001</v>
      </c>
      <c r="BG108" s="55">
        <v>1087.42</v>
      </c>
      <c r="BH108" s="55">
        <v>1086.92</v>
      </c>
      <c r="BI108" s="55">
        <v>673.14</v>
      </c>
      <c r="BJ108" s="55">
        <v>23.41</v>
      </c>
      <c r="BK108" s="55">
        <v>687.16</v>
      </c>
      <c r="BL108" s="55">
        <v>0</v>
      </c>
      <c r="BM108" s="55">
        <v>354.84</v>
      </c>
      <c r="BN108" s="55">
        <v>0</v>
      </c>
      <c r="BO108" s="55">
        <v>119.27</v>
      </c>
      <c r="BP108" s="55">
        <v>0</v>
      </c>
      <c r="BQ108" s="55">
        <v>12.56</v>
      </c>
      <c r="BR108" s="55">
        <v>1.92</v>
      </c>
      <c r="BS108" s="55">
        <v>10.67</v>
      </c>
      <c r="BT108" s="55">
        <v>14.483000000000001</v>
      </c>
      <c r="BU108" s="55">
        <v>9.2729999999999997</v>
      </c>
      <c r="BV108" s="55">
        <v>0.86399999999999999</v>
      </c>
      <c r="BW108" s="55">
        <v>1.72</v>
      </c>
      <c r="BX108" s="55">
        <v>21.7</v>
      </c>
      <c r="BY108" s="55">
        <v>35.299999999999997</v>
      </c>
      <c r="BZ108" s="55">
        <v>73.400000000000006</v>
      </c>
      <c r="CA108" s="55">
        <v>119.6</v>
      </c>
      <c r="CB108" s="55">
        <v>4.51</v>
      </c>
      <c r="CC108" s="55">
        <v>100.22</v>
      </c>
      <c r="CD108" s="55">
        <v>45.18</v>
      </c>
      <c r="CE108" s="55">
        <v>138.16999999999999</v>
      </c>
      <c r="CF108" s="55">
        <v>60.65</v>
      </c>
      <c r="CG108" s="55">
        <v>15.69</v>
      </c>
      <c r="CH108" s="55">
        <v>21.76</v>
      </c>
      <c r="CI108" s="55">
        <v>35.22</v>
      </c>
      <c r="CJ108" s="55">
        <v>61.57</v>
      </c>
      <c r="CK108" s="55">
        <v>7.04</v>
      </c>
      <c r="CL108" s="55">
        <v>7.6529999999999996</v>
      </c>
      <c r="CM108" s="55">
        <v>4.7640000000000002</v>
      </c>
      <c r="CN108" s="55">
        <v>4.5670000000000002</v>
      </c>
      <c r="CO108" s="55">
        <v>3.9140000000000001</v>
      </c>
      <c r="CP108" s="55">
        <v>2.577</v>
      </c>
      <c r="CQ108" s="55">
        <v>2.339</v>
      </c>
      <c r="CR108" s="55">
        <v>1198.1500000000001</v>
      </c>
      <c r="CS108" s="55">
        <v>1041.82</v>
      </c>
      <c r="CT108" s="55">
        <v>850.66</v>
      </c>
      <c r="CU108" s="55">
        <v>1201.48</v>
      </c>
      <c r="CV108" s="55">
        <v>1174.5899999999999</v>
      </c>
      <c r="CW108" s="55">
        <v>1163</v>
      </c>
      <c r="CX108" s="55">
        <v>1181.1099999999999</v>
      </c>
      <c r="CY108" s="55">
        <v>1154.22</v>
      </c>
      <c r="CZ108" s="55">
        <v>1142.6300000000001</v>
      </c>
      <c r="DA108" s="55">
        <v>42.499000000000002</v>
      </c>
      <c r="DB108" s="55">
        <v>40.948</v>
      </c>
      <c r="DC108" s="55">
        <v>32.389000000000003</v>
      </c>
      <c r="DD108" s="55">
        <v>17.414999999999999</v>
      </c>
      <c r="DE108" s="55">
        <v>5.9370000000000003</v>
      </c>
      <c r="DF108" s="55">
        <v>3.1520000000000001</v>
      </c>
      <c r="DG108" s="55">
        <v>5.5579999999999998</v>
      </c>
      <c r="DH108" s="55">
        <v>4.5149999999999997</v>
      </c>
      <c r="DI108" s="55">
        <v>84.105999999999995</v>
      </c>
      <c r="DJ108" s="55">
        <v>2.403</v>
      </c>
      <c r="DK108" s="55">
        <v>1.9790000000000001</v>
      </c>
      <c r="DL108" s="55">
        <v>1.413</v>
      </c>
      <c r="DM108" s="55">
        <v>0.89</v>
      </c>
      <c r="DN108" s="55">
        <v>0.65</v>
      </c>
      <c r="DO108" s="55">
        <v>0.40899999999999997</v>
      </c>
      <c r="DP108" s="55">
        <v>0.32700000000000001</v>
      </c>
      <c r="DQ108" s="55">
        <v>2.0950000000000002</v>
      </c>
      <c r="DR108" s="55">
        <v>1.486</v>
      </c>
      <c r="DS108" s="55">
        <v>0.879</v>
      </c>
      <c r="DT108" s="55">
        <v>0.82399999999999995</v>
      </c>
      <c r="DU108" s="55">
        <v>0.77300000000000002</v>
      </c>
      <c r="DV108" s="55">
        <v>0.63600000000000001</v>
      </c>
      <c r="DW108" s="55">
        <v>0.46700000000000003</v>
      </c>
      <c r="DX108" s="55">
        <v>0.29799999999999999</v>
      </c>
      <c r="DY108" s="55">
        <v>10.750999999999999</v>
      </c>
      <c r="DZ108" s="55">
        <v>6.6710000000000003</v>
      </c>
      <c r="EA108" s="55">
        <v>6.2839999999999998</v>
      </c>
      <c r="EB108" s="55">
        <v>5.4169999999999998</v>
      </c>
      <c r="EC108" s="55">
        <v>3.605</v>
      </c>
      <c r="ED108" s="55">
        <v>3.2189999999999999</v>
      </c>
      <c r="EE108" s="55">
        <v>1.3140000000000001</v>
      </c>
      <c r="EF108" s="55">
        <v>0.80100000000000005</v>
      </c>
      <c r="EG108" s="55">
        <v>0.38900000000000001</v>
      </c>
      <c r="EH108" s="55">
        <v>4.5970000000000004</v>
      </c>
      <c r="EI108" s="55">
        <v>2.613</v>
      </c>
      <c r="EJ108" s="55">
        <v>1.82</v>
      </c>
      <c r="EK108" s="55">
        <v>1.6419999999999999</v>
      </c>
      <c r="EL108" s="55">
        <v>1.08</v>
      </c>
      <c r="EM108" s="55">
        <v>1.02</v>
      </c>
      <c r="EN108" s="55">
        <v>0.42599999999999999</v>
      </c>
      <c r="EO108" s="55">
        <v>0.34699999999999998</v>
      </c>
      <c r="EP108" s="55">
        <v>0.14599999999999999</v>
      </c>
      <c r="EQ108" s="55">
        <v>121.85</v>
      </c>
      <c r="ER108" s="55">
        <v>88.23</v>
      </c>
      <c r="ES108" s="55">
        <v>9</v>
      </c>
      <c r="ET108" s="55">
        <v>49.77</v>
      </c>
      <c r="EU108" s="55">
        <v>102.4</v>
      </c>
    </row>
    <row r="109" spans="1:151" x14ac:dyDescent="0.2">
      <c r="A109" s="3">
        <v>106</v>
      </c>
      <c r="B109" s="20">
        <v>285</v>
      </c>
      <c r="C109" s="21">
        <v>306.39999999999998</v>
      </c>
      <c r="D109" s="24"/>
      <c r="E109" s="24"/>
      <c r="F109" s="24"/>
      <c r="G109" s="24"/>
      <c r="H109" s="24"/>
      <c r="I109" s="24"/>
      <c r="J109" s="24"/>
      <c r="K109" s="24"/>
      <c r="L109" s="24">
        <v>222.3</v>
      </c>
      <c r="M109" s="21">
        <v>239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>
        <v>211.7</v>
      </c>
      <c r="AA109" s="34">
        <v>28.7</v>
      </c>
      <c r="AB109" s="35">
        <v>3</v>
      </c>
      <c r="AC109" s="52">
        <v>1385.95</v>
      </c>
      <c r="AD109" s="52">
        <v>1385.95</v>
      </c>
      <c r="AE109" s="24"/>
      <c r="AF109" s="53"/>
      <c r="AG109" s="52">
        <v>420.92</v>
      </c>
      <c r="AH109" s="54">
        <v>420.92</v>
      </c>
      <c r="AI109" s="52">
        <v>10</v>
      </c>
      <c r="AJ109" s="54">
        <v>10</v>
      </c>
      <c r="AK109" s="52">
        <v>1.702</v>
      </c>
      <c r="AL109" s="54">
        <v>1.702</v>
      </c>
      <c r="AM109" s="55">
        <v>0</v>
      </c>
      <c r="AN109" s="55">
        <v>1350.35</v>
      </c>
      <c r="AO109" s="55">
        <v>0</v>
      </c>
      <c r="AP109" s="55">
        <v>958.08</v>
      </c>
      <c r="AQ109" s="55">
        <v>909.97</v>
      </c>
      <c r="AR109" s="55">
        <v>1546.57</v>
      </c>
      <c r="AS109" s="55">
        <v>0</v>
      </c>
      <c r="AT109" s="55">
        <v>1222.73</v>
      </c>
      <c r="AU109" s="55">
        <v>1205.02</v>
      </c>
      <c r="AV109" s="55">
        <v>1639.11</v>
      </c>
      <c r="AW109" s="55">
        <v>0</v>
      </c>
      <c r="AX109" s="55">
        <v>1379.46</v>
      </c>
      <c r="AY109" s="55">
        <v>1315.1</v>
      </c>
      <c r="AZ109" s="55">
        <v>782.44</v>
      </c>
      <c r="BA109" s="55">
        <v>1148.6199999999999</v>
      </c>
      <c r="BB109" s="55">
        <v>975.6</v>
      </c>
      <c r="BC109" s="55">
        <v>853.5</v>
      </c>
      <c r="BD109" s="55">
        <v>13.48</v>
      </c>
      <c r="BE109" s="55">
        <v>1266.9000000000001</v>
      </c>
      <c r="BF109" s="55">
        <v>1261.6600000000001</v>
      </c>
      <c r="BG109" s="55">
        <v>1087.42</v>
      </c>
      <c r="BH109" s="55">
        <v>1086.92</v>
      </c>
      <c r="BI109" s="55">
        <v>673.14</v>
      </c>
      <c r="BJ109" s="55">
        <v>23.41</v>
      </c>
      <c r="BK109" s="55">
        <v>687.16</v>
      </c>
      <c r="BL109" s="55">
        <v>0</v>
      </c>
      <c r="BM109" s="55">
        <v>354.84</v>
      </c>
      <c r="BN109" s="55">
        <v>0</v>
      </c>
      <c r="BO109" s="55">
        <v>119.27</v>
      </c>
      <c r="BP109" s="55">
        <v>0</v>
      </c>
      <c r="BQ109" s="55">
        <v>12.56</v>
      </c>
      <c r="BR109" s="55">
        <v>1.92</v>
      </c>
      <c r="BS109" s="55">
        <v>10.67</v>
      </c>
      <c r="BT109" s="55">
        <v>14.483000000000001</v>
      </c>
      <c r="BU109" s="55">
        <v>9.2729999999999997</v>
      </c>
      <c r="BV109" s="55">
        <v>0.86399999999999999</v>
      </c>
      <c r="BW109" s="55">
        <v>1.72</v>
      </c>
      <c r="BX109" s="55">
        <v>21.7</v>
      </c>
      <c r="BY109" s="55">
        <v>35.299999999999997</v>
      </c>
      <c r="BZ109" s="55">
        <v>73.400000000000006</v>
      </c>
      <c r="CA109" s="55">
        <v>119.6</v>
      </c>
      <c r="CB109" s="55">
        <v>4.51</v>
      </c>
      <c r="CC109" s="55">
        <v>100.22</v>
      </c>
      <c r="CD109" s="55">
        <v>45.18</v>
      </c>
      <c r="CE109" s="55">
        <v>138.16999999999999</v>
      </c>
      <c r="CF109" s="55">
        <v>60.65</v>
      </c>
      <c r="CG109" s="55">
        <v>15.69</v>
      </c>
      <c r="CH109" s="55">
        <v>21.76</v>
      </c>
      <c r="CI109" s="55">
        <v>35.22</v>
      </c>
      <c r="CJ109" s="55">
        <v>61.57</v>
      </c>
      <c r="CK109" s="55">
        <v>7.04</v>
      </c>
      <c r="CL109" s="55">
        <v>7.6529999999999996</v>
      </c>
      <c r="CM109" s="55">
        <v>4.7640000000000002</v>
      </c>
      <c r="CN109" s="55">
        <v>4.5670000000000002</v>
      </c>
      <c r="CO109" s="55">
        <v>3.9140000000000001</v>
      </c>
      <c r="CP109" s="55">
        <v>2.577</v>
      </c>
      <c r="CQ109" s="55">
        <v>2.339</v>
      </c>
      <c r="CR109" s="55">
        <v>1198.1500000000001</v>
      </c>
      <c r="CS109" s="55">
        <v>1041.82</v>
      </c>
      <c r="CT109" s="55">
        <v>850.66</v>
      </c>
      <c r="CU109" s="55">
        <v>1201.48</v>
      </c>
      <c r="CV109" s="55">
        <v>1174.5899999999999</v>
      </c>
      <c r="CW109" s="55">
        <v>1163</v>
      </c>
      <c r="CX109" s="55">
        <v>1181.1099999999999</v>
      </c>
      <c r="CY109" s="55">
        <v>1154.22</v>
      </c>
      <c r="CZ109" s="55">
        <v>1142.6300000000001</v>
      </c>
      <c r="DA109" s="55">
        <v>42.499000000000002</v>
      </c>
      <c r="DB109" s="55">
        <v>40.948</v>
      </c>
      <c r="DC109" s="55">
        <v>32.389000000000003</v>
      </c>
      <c r="DD109" s="55">
        <v>17.414999999999999</v>
      </c>
      <c r="DE109" s="55">
        <v>5.9370000000000003</v>
      </c>
      <c r="DF109" s="55">
        <v>3.1520000000000001</v>
      </c>
      <c r="DG109" s="55">
        <v>5.5579999999999998</v>
      </c>
      <c r="DH109" s="55">
        <v>4.5149999999999997</v>
      </c>
      <c r="DI109" s="55">
        <v>84.105999999999995</v>
      </c>
      <c r="DJ109" s="55">
        <v>2.403</v>
      </c>
      <c r="DK109" s="55">
        <v>1.9790000000000001</v>
      </c>
      <c r="DL109" s="55">
        <v>1.413</v>
      </c>
      <c r="DM109" s="55">
        <v>0.89</v>
      </c>
      <c r="DN109" s="55">
        <v>0.65</v>
      </c>
      <c r="DO109" s="55">
        <v>0.40899999999999997</v>
      </c>
      <c r="DP109" s="55">
        <v>0.32700000000000001</v>
      </c>
      <c r="DQ109" s="55">
        <v>2.0950000000000002</v>
      </c>
      <c r="DR109" s="55">
        <v>1.486</v>
      </c>
      <c r="DS109" s="55">
        <v>0.879</v>
      </c>
      <c r="DT109" s="55">
        <v>0.82399999999999995</v>
      </c>
      <c r="DU109" s="55">
        <v>0.77300000000000002</v>
      </c>
      <c r="DV109" s="55">
        <v>0.63600000000000001</v>
      </c>
      <c r="DW109" s="55">
        <v>0.46700000000000003</v>
      </c>
      <c r="DX109" s="55">
        <v>0.29799999999999999</v>
      </c>
      <c r="DY109" s="55">
        <v>10.750999999999999</v>
      </c>
      <c r="DZ109" s="55">
        <v>6.6710000000000003</v>
      </c>
      <c r="EA109" s="55">
        <v>6.2839999999999998</v>
      </c>
      <c r="EB109" s="55">
        <v>5.4169999999999998</v>
      </c>
      <c r="EC109" s="55">
        <v>3.605</v>
      </c>
      <c r="ED109" s="55">
        <v>3.2189999999999999</v>
      </c>
      <c r="EE109" s="55">
        <v>1.3140000000000001</v>
      </c>
      <c r="EF109" s="55">
        <v>0.80100000000000005</v>
      </c>
      <c r="EG109" s="55">
        <v>0.38900000000000001</v>
      </c>
      <c r="EH109" s="55">
        <v>4.5970000000000004</v>
      </c>
      <c r="EI109" s="55">
        <v>2.613</v>
      </c>
      <c r="EJ109" s="55">
        <v>1.82</v>
      </c>
      <c r="EK109" s="55">
        <v>1.6419999999999999</v>
      </c>
      <c r="EL109" s="55">
        <v>1.08</v>
      </c>
      <c r="EM109" s="55">
        <v>1.02</v>
      </c>
      <c r="EN109" s="55">
        <v>0.42599999999999999</v>
      </c>
      <c r="EO109" s="55">
        <v>0.34699999999999998</v>
      </c>
      <c r="EP109" s="55">
        <v>0.14599999999999999</v>
      </c>
      <c r="EQ109" s="55">
        <v>121.85</v>
      </c>
      <c r="ER109" s="55">
        <v>88.23</v>
      </c>
      <c r="ES109" s="55">
        <v>9</v>
      </c>
      <c r="ET109" s="55">
        <v>49.77</v>
      </c>
      <c r="EU109" s="55">
        <v>102.4</v>
      </c>
    </row>
    <row r="110" spans="1:151" x14ac:dyDescent="0.2">
      <c r="A110" s="3">
        <v>107</v>
      </c>
      <c r="B110" s="20">
        <v>285</v>
      </c>
      <c r="C110" s="21">
        <v>306.39999999999998</v>
      </c>
      <c r="D110" s="24"/>
      <c r="E110" s="24"/>
      <c r="F110" s="24"/>
      <c r="G110" s="24"/>
      <c r="H110" s="24"/>
      <c r="I110" s="24"/>
      <c r="J110" s="24"/>
      <c r="K110" s="24"/>
      <c r="L110" s="24">
        <v>222.3</v>
      </c>
      <c r="M110" s="21">
        <v>239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>
        <v>211.7</v>
      </c>
      <c r="AA110" s="34">
        <v>28.7</v>
      </c>
      <c r="AB110" s="35">
        <v>3</v>
      </c>
      <c r="AC110" s="52">
        <v>1402.14</v>
      </c>
      <c r="AD110" s="52">
        <v>1402.14</v>
      </c>
      <c r="AE110" s="24"/>
      <c r="AF110" s="53"/>
      <c r="AG110" s="52">
        <v>423.47</v>
      </c>
      <c r="AH110" s="54">
        <v>423.47</v>
      </c>
      <c r="AI110" s="52">
        <v>10</v>
      </c>
      <c r="AJ110" s="54">
        <v>10</v>
      </c>
      <c r="AK110" s="52">
        <v>1.702</v>
      </c>
      <c r="AL110" s="54">
        <v>1.702</v>
      </c>
      <c r="AM110" s="55">
        <v>0</v>
      </c>
      <c r="AN110" s="55">
        <v>1350.35</v>
      </c>
      <c r="AO110" s="55">
        <v>0</v>
      </c>
      <c r="AP110" s="55">
        <v>958.08</v>
      </c>
      <c r="AQ110" s="55">
        <v>909.97</v>
      </c>
      <c r="AR110" s="55">
        <v>1546.57</v>
      </c>
      <c r="AS110" s="55">
        <v>0</v>
      </c>
      <c r="AT110" s="55">
        <v>1222.73</v>
      </c>
      <c r="AU110" s="55">
        <v>1205.02</v>
      </c>
      <c r="AV110" s="55">
        <v>1639.11</v>
      </c>
      <c r="AW110" s="55">
        <v>0</v>
      </c>
      <c r="AX110" s="55">
        <v>1379.46</v>
      </c>
      <c r="AY110" s="55">
        <v>1315.1</v>
      </c>
      <c r="AZ110" s="55">
        <v>782.44</v>
      </c>
      <c r="BA110" s="55">
        <v>1148.6199999999999</v>
      </c>
      <c r="BB110" s="55">
        <v>975.6</v>
      </c>
      <c r="BC110" s="55">
        <v>853.5</v>
      </c>
      <c r="BD110" s="55">
        <v>13.48</v>
      </c>
      <c r="BE110" s="55">
        <v>1266.9000000000001</v>
      </c>
      <c r="BF110" s="55">
        <v>1261.6600000000001</v>
      </c>
      <c r="BG110" s="55">
        <v>1087.42</v>
      </c>
      <c r="BH110" s="55">
        <v>1086.92</v>
      </c>
      <c r="BI110" s="55">
        <v>673.14</v>
      </c>
      <c r="BJ110" s="55">
        <v>23.41</v>
      </c>
      <c r="BK110" s="55">
        <v>687.16</v>
      </c>
      <c r="BL110" s="55">
        <v>0</v>
      </c>
      <c r="BM110" s="55">
        <v>354.84</v>
      </c>
      <c r="BN110" s="55">
        <v>0</v>
      </c>
      <c r="BO110" s="55">
        <v>119.27</v>
      </c>
      <c r="BP110" s="55">
        <v>0</v>
      </c>
      <c r="BQ110" s="55">
        <v>12.56</v>
      </c>
      <c r="BR110" s="55">
        <v>1.92</v>
      </c>
      <c r="BS110" s="55">
        <v>10.67</v>
      </c>
      <c r="BT110" s="55">
        <v>14.483000000000001</v>
      </c>
      <c r="BU110" s="55">
        <v>9.2729999999999997</v>
      </c>
      <c r="BV110" s="55">
        <v>0.86399999999999999</v>
      </c>
      <c r="BW110" s="55">
        <v>1.72</v>
      </c>
      <c r="BX110" s="55">
        <v>21.7</v>
      </c>
      <c r="BY110" s="55">
        <v>35.299999999999997</v>
      </c>
      <c r="BZ110" s="55">
        <v>73.400000000000006</v>
      </c>
      <c r="CA110" s="55">
        <v>119.6</v>
      </c>
      <c r="CB110" s="55">
        <v>4.51</v>
      </c>
      <c r="CC110" s="55">
        <v>100.22</v>
      </c>
      <c r="CD110" s="55">
        <v>45.18</v>
      </c>
      <c r="CE110" s="55">
        <v>138.16999999999999</v>
      </c>
      <c r="CF110" s="55">
        <v>60.65</v>
      </c>
      <c r="CG110" s="55">
        <v>15.69</v>
      </c>
      <c r="CH110" s="55">
        <v>21.76</v>
      </c>
      <c r="CI110" s="55">
        <v>35.22</v>
      </c>
      <c r="CJ110" s="55">
        <v>61.57</v>
      </c>
      <c r="CK110" s="55">
        <v>7.04</v>
      </c>
      <c r="CL110" s="55">
        <v>7.6529999999999996</v>
      </c>
      <c r="CM110" s="55">
        <v>4.7640000000000002</v>
      </c>
      <c r="CN110" s="55">
        <v>4.5670000000000002</v>
      </c>
      <c r="CO110" s="55">
        <v>3.9140000000000001</v>
      </c>
      <c r="CP110" s="55">
        <v>2.577</v>
      </c>
      <c r="CQ110" s="55">
        <v>2.339</v>
      </c>
      <c r="CR110" s="55">
        <v>1198.1500000000001</v>
      </c>
      <c r="CS110" s="55">
        <v>1041.82</v>
      </c>
      <c r="CT110" s="55">
        <v>850.66</v>
      </c>
      <c r="CU110" s="55">
        <v>1201.48</v>
      </c>
      <c r="CV110" s="55">
        <v>1174.5899999999999</v>
      </c>
      <c r="CW110" s="55">
        <v>1163</v>
      </c>
      <c r="CX110" s="55">
        <v>1181.1099999999999</v>
      </c>
      <c r="CY110" s="55">
        <v>1154.22</v>
      </c>
      <c r="CZ110" s="55">
        <v>1142.6300000000001</v>
      </c>
      <c r="DA110" s="55">
        <v>42.499000000000002</v>
      </c>
      <c r="DB110" s="55">
        <v>40.948</v>
      </c>
      <c r="DC110" s="55">
        <v>32.389000000000003</v>
      </c>
      <c r="DD110" s="55">
        <v>17.414999999999999</v>
      </c>
      <c r="DE110" s="55">
        <v>5.9370000000000003</v>
      </c>
      <c r="DF110" s="55">
        <v>3.1520000000000001</v>
      </c>
      <c r="DG110" s="55">
        <v>5.5579999999999998</v>
      </c>
      <c r="DH110" s="55">
        <v>4.5149999999999997</v>
      </c>
      <c r="DI110" s="55">
        <v>84.105999999999995</v>
      </c>
      <c r="DJ110" s="55">
        <v>2.403</v>
      </c>
      <c r="DK110" s="55">
        <v>1.9790000000000001</v>
      </c>
      <c r="DL110" s="55">
        <v>1.413</v>
      </c>
      <c r="DM110" s="55">
        <v>0.89</v>
      </c>
      <c r="DN110" s="55">
        <v>0.65</v>
      </c>
      <c r="DO110" s="55">
        <v>0.40899999999999997</v>
      </c>
      <c r="DP110" s="55">
        <v>0.32700000000000001</v>
      </c>
      <c r="DQ110" s="55">
        <v>2.0950000000000002</v>
      </c>
      <c r="DR110" s="55">
        <v>1.486</v>
      </c>
      <c r="DS110" s="55">
        <v>0.879</v>
      </c>
      <c r="DT110" s="55">
        <v>0.82399999999999995</v>
      </c>
      <c r="DU110" s="55">
        <v>0.77300000000000002</v>
      </c>
      <c r="DV110" s="55">
        <v>0.63600000000000001</v>
      </c>
      <c r="DW110" s="55">
        <v>0.46700000000000003</v>
      </c>
      <c r="DX110" s="55">
        <v>0.29799999999999999</v>
      </c>
      <c r="DY110" s="55">
        <v>10.750999999999999</v>
      </c>
      <c r="DZ110" s="55">
        <v>6.6710000000000003</v>
      </c>
      <c r="EA110" s="55">
        <v>6.2839999999999998</v>
      </c>
      <c r="EB110" s="55">
        <v>5.4169999999999998</v>
      </c>
      <c r="EC110" s="55">
        <v>3.605</v>
      </c>
      <c r="ED110" s="55">
        <v>3.2189999999999999</v>
      </c>
      <c r="EE110" s="55">
        <v>1.3140000000000001</v>
      </c>
      <c r="EF110" s="55">
        <v>0.80100000000000005</v>
      </c>
      <c r="EG110" s="55">
        <v>0.38900000000000001</v>
      </c>
      <c r="EH110" s="55">
        <v>4.5970000000000004</v>
      </c>
      <c r="EI110" s="55">
        <v>2.613</v>
      </c>
      <c r="EJ110" s="55">
        <v>1.82</v>
      </c>
      <c r="EK110" s="55">
        <v>1.6419999999999999</v>
      </c>
      <c r="EL110" s="55">
        <v>1.08</v>
      </c>
      <c r="EM110" s="55">
        <v>1.02</v>
      </c>
      <c r="EN110" s="55">
        <v>0.42599999999999999</v>
      </c>
      <c r="EO110" s="55">
        <v>0.34699999999999998</v>
      </c>
      <c r="EP110" s="55">
        <v>0.14599999999999999</v>
      </c>
      <c r="EQ110" s="55">
        <v>121.85</v>
      </c>
      <c r="ER110" s="55">
        <v>88.23</v>
      </c>
      <c r="ES110" s="55">
        <v>9</v>
      </c>
      <c r="ET110" s="55">
        <v>49.77</v>
      </c>
      <c r="EU110" s="55">
        <v>102.4</v>
      </c>
    </row>
    <row r="111" spans="1:151" x14ac:dyDescent="0.2">
      <c r="A111" s="3">
        <v>108</v>
      </c>
      <c r="B111" s="20">
        <v>285</v>
      </c>
      <c r="C111" s="21">
        <v>306.39999999999998</v>
      </c>
      <c r="D111" s="24"/>
      <c r="E111" s="24"/>
      <c r="F111" s="24"/>
      <c r="G111" s="24"/>
      <c r="H111" s="24"/>
      <c r="I111" s="24"/>
      <c r="J111" s="24"/>
      <c r="K111" s="24"/>
      <c r="L111" s="24">
        <v>222.3</v>
      </c>
      <c r="M111" s="21">
        <v>239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>
        <v>211.7</v>
      </c>
      <c r="AA111" s="34">
        <v>28.7</v>
      </c>
      <c r="AB111" s="35">
        <v>3</v>
      </c>
      <c r="AC111" s="52">
        <v>1414.65</v>
      </c>
      <c r="AD111" s="52">
        <v>1414.65</v>
      </c>
      <c r="AE111" s="24"/>
      <c r="AF111" s="53"/>
      <c r="AG111" s="52">
        <v>425.42</v>
      </c>
      <c r="AH111" s="54">
        <v>425.42</v>
      </c>
      <c r="AI111" s="52">
        <v>10</v>
      </c>
      <c r="AJ111" s="54">
        <v>10</v>
      </c>
      <c r="AK111" s="52">
        <v>1.702</v>
      </c>
      <c r="AL111" s="54">
        <v>1.702</v>
      </c>
      <c r="AM111" s="55">
        <v>0</v>
      </c>
      <c r="AN111" s="55">
        <v>1350.35</v>
      </c>
      <c r="AO111" s="55">
        <v>0</v>
      </c>
      <c r="AP111" s="55">
        <v>958.08</v>
      </c>
      <c r="AQ111" s="55">
        <v>909.97</v>
      </c>
      <c r="AR111" s="55">
        <v>1546.57</v>
      </c>
      <c r="AS111" s="55">
        <v>0</v>
      </c>
      <c r="AT111" s="55">
        <v>1222.73</v>
      </c>
      <c r="AU111" s="55">
        <v>1205.02</v>
      </c>
      <c r="AV111" s="55">
        <v>1639.11</v>
      </c>
      <c r="AW111" s="55">
        <v>0</v>
      </c>
      <c r="AX111" s="55">
        <v>1379.46</v>
      </c>
      <c r="AY111" s="55">
        <v>1315.1</v>
      </c>
      <c r="AZ111" s="55">
        <v>782.44</v>
      </c>
      <c r="BA111" s="55">
        <v>1148.6199999999999</v>
      </c>
      <c r="BB111" s="55">
        <v>975.6</v>
      </c>
      <c r="BC111" s="55">
        <v>853.5</v>
      </c>
      <c r="BD111" s="55">
        <v>13.48</v>
      </c>
      <c r="BE111" s="55">
        <v>1266.9000000000001</v>
      </c>
      <c r="BF111" s="55">
        <v>1261.6600000000001</v>
      </c>
      <c r="BG111" s="55">
        <v>1087.42</v>
      </c>
      <c r="BH111" s="55">
        <v>1086.92</v>
      </c>
      <c r="BI111" s="55">
        <v>673.14</v>
      </c>
      <c r="BJ111" s="55">
        <v>23.41</v>
      </c>
      <c r="BK111" s="55">
        <v>687.16</v>
      </c>
      <c r="BL111" s="55">
        <v>0</v>
      </c>
      <c r="BM111" s="55">
        <v>354.84</v>
      </c>
      <c r="BN111" s="55">
        <v>0</v>
      </c>
      <c r="BO111" s="55">
        <v>119.27</v>
      </c>
      <c r="BP111" s="55">
        <v>0</v>
      </c>
      <c r="BQ111" s="55">
        <v>12.56</v>
      </c>
      <c r="BR111" s="55">
        <v>1.92</v>
      </c>
      <c r="BS111" s="55">
        <v>10.67</v>
      </c>
      <c r="BT111" s="55">
        <v>14.483000000000001</v>
      </c>
      <c r="BU111" s="55">
        <v>9.2729999999999997</v>
      </c>
      <c r="BV111" s="55">
        <v>0.86399999999999999</v>
      </c>
      <c r="BW111" s="55">
        <v>1.72</v>
      </c>
      <c r="BX111" s="55">
        <v>21.7</v>
      </c>
      <c r="BY111" s="55">
        <v>35.299999999999997</v>
      </c>
      <c r="BZ111" s="55">
        <v>73.400000000000006</v>
      </c>
      <c r="CA111" s="55">
        <v>119.6</v>
      </c>
      <c r="CB111" s="55">
        <v>4.51</v>
      </c>
      <c r="CC111" s="55">
        <v>100.22</v>
      </c>
      <c r="CD111" s="55">
        <v>45.18</v>
      </c>
      <c r="CE111" s="55">
        <v>138.16999999999999</v>
      </c>
      <c r="CF111" s="55">
        <v>60.65</v>
      </c>
      <c r="CG111" s="55">
        <v>15.69</v>
      </c>
      <c r="CH111" s="55">
        <v>21.76</v>
      </c>
      <c r="CI111" s="55">
        <v>35.22</v>
      </c>
      <c r="CJ111" s="55">
        <v>61.57</v>
      </c>
      <c r="CK111" s="55">
        <v>7.04</v>
      </c>
      <c r="CL111" s="55">
        <v>7.6529999999999996</v>
      </c>
      <c r="CM111" s="55">
        <v>4.7640000000000002</v>
      </c>
      <c r="CN111" s="55">
        <v>4.5670000000000002</v>
      </c>
      <c r="CO111" s="55">
        <v>3.9140000000000001</v>
      </c>
      <c r="CP111" s="55">
        <v>2.577</v>
      </c>
      <c r="CQ111" s="55">
        <v>2.339</v>
      </c>
      <c r="CR111" s="55">
        <v>1198.1500000000001</v>
      </c>
      <c r="CS111" s="55">
        <v>1041.82</v>
      </c>
      <c r="CT111" s="55">
        <v>850.66</v>
      </c>
      <c r="CU111" s="55">
        <v>1201.48</v>
      </c>
      <c r="CV111" s="55">
        <v>1174.5899999999999</v>
      </c>
      <c r="CW111" s="55">
        <v>1163</v>
      </c>
      <c r="CX111" s="55">
        <v>1181.1099999999999</v>
      </c>
      <c r="CY111" s="55">
        <v>1154.22</v>
      </c>
      <c r="CZ111" s="55">
        <v>1142.6300000000001</v>
      </c>
      <c r="DA111" s="55">
        <v>42.499000000000002</v>
      </c>
      <c r="DB111" s="55">
        <v>40.948</v>
      </c>
      <c r="DC111" s="55">
        <v>32.389000000000003</v>
      </c>
      <c r="DD111" s="55">
        <v>17.414999999999999</v>
      </c>
      <c r="DE111" s="55">
        <v>5.9370000000000003</v>
      </c>
      <c r="DF111" s="55">
        <v>3.1520000000000001</v>
      </c>
      <c r="DG111" s="55">
        <v>5.5579999999999998</v>
      </c>
      <c r="DH111" s="55">
        <v>4.5149999999999997</v>
      </c>
      <c r="DI111" s="55">
        <v>84.105999999999995</v>
      </c>
      <c r="DJ111" s="55">
        <v>2.403</v>
      </c>
      <c r="DK111" s="55">
        <v>1.9790000000000001</v>
      </c>
      <c r="DL111" s="55">
        <v>1.413</v>
      </c>
      <c r="DM111" s="55">
        <v>0.89</v>
      </c>
      <c r="DN111" s="55">
        <v>0.65</v>
      </c>
      <c r="DO111" s="55">
        <v>0.40899999999999997</v>
      </c>
      <c r="DP111" s="55">
        <v>0.32700000000000001</v>
      </c>
      <c r="DQ111" s="55">
        <v>2.0950000000000002</v>
      </c>
      <c r="DR111" s="55">
        <v>1.486</v>
      </c>
      <c r="DS111" s="55">
        <v>0.879</v>
      </c>
      <c r="DT111" s="55">
        <v>0.82399999999999995</v>
      </c>
      <c r="DU111" s="55">
        <v>0.77300000000000002</v>
      </c>
      <c r="DV111" s="55">
        <v>0.63600000000000001</v>
      </c>
      <c r="DW111" s="55">
        <v>0.46700000000000003</v>
      </c>
      <c r="DX111" s="55">
        <v>0.29799999999999999</v>
      </c>
      <c r="DY111" s="55">
        <v>10.750999999999999</v>
      </c>
      <c r="DZ111" s="55">
        <v>6.6710000000000003</v>
      </c>
      <c r="EA111" s="55">
        <v>6.2839999999999998</v>
      </c>
      <c r="EB111" s="55">
        <v>5.4169999999999998</v>
      </c>
      <c r="EC111" s="55">
        <v>3.605</v>
      </c>
      <c r="ED111" s="55">
        <v>3.2189999999999999</v>
      </c>
      <c r="EE111" s="55">
        <v>1.3140000000000001</v>
      </c>
      <c r="EF111" s="55">
        <v>0.80100000000000005</v>
      </c>
      <c r="EG111" s="55">
        <v>0.38900000000000001</v>
      </c>
      <c r="EH111" s="55">
        <v>4.5970000000000004</v>
      </c>
      <c r="EI111" s="55">
        <v>2.613</v>
      </c>
      <c r="EJ111" s="55">
        <v>1.82</v>
      </c>
      <c r="EK111" s="55">
        <v>1.6419999999999999</v>
      </c>
      <c r="EL111" s="55">
        <v>1.08</v>
      </c>
      <c r="EM111" s="55">
        <v>1.02</v>
      </c>
      <c r="EN111" s="55">
        <v>0.42599999999999999</v>
      </c>
      <c r="EO111" s="55">
        <v>0.34699999999999998</v>
      </c>
      <c r="EP111" s="55">
        <v>0.14599999999999999</v>
      </c>
      <c r="EQ111" s="55">
        <v>121.85</v>
      </c>
      <c r="ER111" s="55">
        <v>88.23</v>
      </c>
      <c r="ES111" s="55">
        <v>9</v>
      </c>
      <c r="ET111" s="55">
        <v>49.77</v>
      </c>
      <c r="EU111" s="55">
        <v>102.4</v>
      </c>
    </row>
    <row r="112" spans="1:151" x14ac:dyDescent="0.2">
      <c r="A112" s="3">
        <v>109</v>
      </c>
      <c r="B112" s="20">
        <v>285</v>
      </c>
      <c r="C112" s="21">
        <v>306.39999999999998</v>
      </c>
      <c r="D112" s="24"/>
      <c r="E112" s="24"/>
      <c r="F112" s="24"/>
      <c r="G112" s="24"/>
      <c r="H112" s="24"/>
      <c r="I112" s="24"/>
      <c r="J112" s="24"/>
      <c r="K112" s="24"/>
      <c r="L112" s="24">
        <v>222.3</v>
      </c>
      <c r="M112" s="21">
        <v>239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>
        <v>211.7</v>
      </c>
      <c r="AA112" s="34">
        <v>28.7</v>
      </c>
      <c r="AB112" s="35">
        <v>3</v>
      </c>
      <c r="AC112" s="52">
        <v>1424.08</v>
      </c>
      <c r="AD112" s="52">
        <v>1424.08</v>
      </c>
      <c r="AE112" s="24"/>
      <c r="AF112" s="53"/>
      <c r="AG112" s="52">
        <v>426.91</v>
      </c>
      <c r="AH112" s="54">
        <v>426.91</v>
      </c>
      <c r="AI112" s="52">
        <v>10</v>
      </c>
      <c r="AJ112" s="54">
        <v>10</v>
      </c>
      <c r="AK112" s="52">
        <v>1.702</v>
      </c>
      <c r="AL112" s="54">
        <v>1.702</v>
      </c>
      <c r="AM112" s="55">
        <v>0</v>
      </c>
      <c r="AN112" s="55">
        <v>1350.35</v>
      </c>
      <c r="AO112" s="55">
        <v>0</v>
      </c>
      <c r="AP112" s="55">
        <v>958.08</v>
      </c>
      <c r="AQ112" s="55">
        <v>909.97</v>
      </c>
      <c r="AR112" s="55">
        <v>1546.57</v>
      </c>
      <c r="AS112" s="55">
        <v>0</v>
      </c>
      <c r="AT112" s="55">
        <v>1222.73</v>
      </c>
      <c r="AU112" s="55">
        <v>1205.02</v>
      </c>
      <c r="AV112" s="55">
        <v>1639.11</v>
      </c>
      <c r="AW112" s="55">
        <v>0</v>
      </c>
      <c r="AX112" s="55">
        <v>1379.46</v>
      </c>
      <c r="AY112" s="55">
        <v>1315.1</v>
      </c>
      <c r="AZ112" s="55">
        <v>782.44</v>
      </c>
      <c r="BA112" s="55">
        <v>1148.6199999999999</v>
      </c>
      <c r="BB112" s="55">
        <v>975.6</v>
      </c>
      <c r="BC112" s="55">
        <v>853.5</v>
      </c>
      <c r="BD112" s="55">
        <v>13.48</v>
      </c>
      <c r="BE112" s="55">
        <v>1266.9000000000001</v>
      </c>
      <c r="BF112" s="55">
        <v>1261.6600000000001</v>
      </c>
      <c r="BG112" s="55">
        <v>1087.42</v>
      </c>
      <c r="BH112" s="55">
        <v>1086.92</v>
      </c>
      <c r="BI112" s="55">
        <v>673.14</v>
      </c>
      <c r="BJ112" s="55">
        <v>23.41</v>
      </c>
      <c r="BK112" s="55">
        <v>687.16</v>
      </c>
      <c r="BL112" s="55">
        <v>0</v>
      </c>
      <c r="BM112" s="55">
        <v>354.84</v>
      </c>
      <c r="BN112" s="55">
        <v>0</v>
      </c>
      <c r="BO112" s="55">
        <v>119.27</v>
      </c>
      <c r="BP112" s="55">
        <v>0</v>
      </c>
      <c r="BQ112" s="55">
        <v>12.56</v>
      </c>
      <c r="BR112" s="55">
        <v>1.92</v>
      </c>
      <c r="BS112" s="55">
        <v>10.67</v>
      </c>
      <c r="BT112" s="55">
        <v>14.483000000000001</v>
      </c>
      <c r="BU112" s="55">
        <v>9.2729999999999997</v>
      </c>
      <c r="BV112" s="55">
        <v>0.86399999999999999</v>
      </c>
      <c r="BW112" s="55">
        <v>1.72</v>
      </c>
      <c r="BX112" s="55">
        <v>21.7</v>
      </c>
      <c r="BY112" s="55">
        <v>35.299999999999997</v>
      </c>
      <c r="BZ112" s="55">
        <v>73.400000000000006</v>
      </c>
      <c r="CA112" s="55">
        <v>119.6</v>
      </c>
      <c r="CB112" s="55">
        <v>4.51</v>
      </c>
      <c r="CC112" s="55">
        <v>100.22</v>
      </c>
      <c r="CD112" s="55">
        <v>45.18</v>
      </c>
      <c r="CE112" s="55">
        <v>138.16999999999999</v>
      </c>
      <c r="CF112" s="55">
        <v>60.65</v>
      </c>
      <c r="CG112" s="55">
        <v>15.69</v>
      </c>
      <c r="CH112" s="55">
        <v>21.76</v>
      </c>
      <c r="CI112" s="55">
        <v>35.22</v>
      </c>
      <c r="CJ112" s="55">
        <v>61.57</v>
      </c>
      <c r="CK112" s="55">
        <v>7.04</v>
      </c>
      <c r="CL112" s="55">
        <v>7.6529999999999996</v>
      </c>
      <c r="CM112" s="55">
        <v>4.7640000000000002</v>
      </c>
      <c r="CN112" s="55">
        <v>4.5670000000000002</v>
      </c>
      <c r="CO112" s="55">
        <v>3.9140000000000001</v>
      </c>
      <c r="CP112" s="55">
        <v>2.577</v>
      </c>
      <c r="CQ112" s="55">
        <v>2.339</v>
      </c>
      <c r="CR112" s="55">
        <v>1198.1500000000001</v>
      </c>
      <c r="CS112" s="55">
        <v>1041.82</v>
      </c>
      <c r="CT112" s="55">
        <v>850.66</v>
      </c>
      <c r="CU112" s="55">
        <v>1201.48</v>
      </c>
      <c r="CV112" s="55">
        <v>1174.5899999999999</v>
      </c>
      <c r="CW112" s="55">
        <v>1163</v>
      </c>
      <c r="CX112" s="55">
        <v>1181.1099999999999</v>
      </c>
      <c r="CY112" s="55">
        <v>1154.22</v>
      </c>
      <c r="CZ112" s="55">
        <v>1142.6300000000001</v>
      </c>
      <c r="DA112" s="55">
        <v>42.499000000000002</v>
      </c>
      <c r="DB112" s="55">
        <v>40.948</v>
      </c>
      <c r="DC112" s="55">
        <v>32.389000000000003</v>
      </c>
      <c r="DD112" s="55">
        <v>17.414999999999999</v>
      </c>
      <c r="DE112" s="55">
        <v>5.9370000000000003</v>
      </c>
      <c r="DF112" s="55">
        <v>3.1520000000000001</v>
      </c>
      <c r="DG112" s="55">
        <v>5.5579999999999998</v>
      </c>
      <c r="DH112" s="55">
        <v>4.5149999999999997</v>
      </c>
      <c r="DI112" s="55">
        <v>84.105999999999995</v>
      </c>
      <c r="DJ112" s="55">
        <v>2.403</v>
      </c>
      <c r="DK112" s="55">
        <v>1.9790000000000001</v>
      </c>
      <c r="DL112" s="55">
        <v>1.413</v>
      </c>
      <c r="DM112" s="55">
        <v>0.89</v>
      </c>
      <c r="DN112" s="55">
        <v>0.65</v>
      </c>
      <c r="DO112" s="55">
        <v>0.40899999999999997</v>
      </c>
      <c r="DP112" s="55">
        <v>0.32700000000000001</v>
      </c>
      <c r="DQ112" s="55">
        <v>2.0950000000000002</v>
      </c>
      <c r="DR112" s="55">
        <v>1.486</v>
      </c>
      <c r="DS112" s="55">
        <v>0.879</v>
      </c>
      <c r="DT112" s="55">
        <v>0.82399999999999995</v>
      </c>
      <c r="DU112" s="55">
        <v>0.77300000000000002</v>
      </c>
      <c r="DV112" s="55">
        <v>0.63600000000000001</v>
      </c>
      <c r="DW112" s="55">
        <v>0.46700000000000003</v>
      </c>
      <c r="DX112" s="55">
        <v>0.29799999999999999</v>
      </c>
      <c r="DY112" s="55">
        <v>10.750999999999999</v>
      </c>
      <c r="DZ112" s="55">
        <v>6.6710000000000003</v>
      </c>
      <c r="EA112" s="55">
        <v>6.2839999999999998</v>
      </c>
      <c r="EB112" s="55">
        <v>5.4169999999999998</v>
      </c>
      <c r="EC112" s="55">
        <v>3.605</v>
      </c>
      <c r="ED112" s="55">
        <v>3.2189999999999999</v>
      </c>
      <c r="EE112" s="55">
        <v>1.3140000000000001</v>
      </c>
      <c r="EF112" s="55">
        <v>0.80100000000000005</v>
      </c>
      <c r="EG112" s="55">
        <v>0.38900000000000001</v>
      </c>
      <c r="EH112" s="55">
        <v>4.5970000000000004</v>
      </c>
      <c r="EI112" s="55">
        <v>2.613</v>
      </c>
      <c r="EJ112" s="55">
        <v>1.82</v>
      </c>
      <c r="EK112" s="55">
        <v>1.6419999999999999</v>
      </c>
      <c r="EL112" s="55">
        <v>1.08</v>
      </c>
      <c r="EM112" s="55">
        <v>1.02</v>
      </c>
      <c r="EN112" s="55">
        <v>0.42599999999999999</v>
      </c>
      <c r="EO112" s="55">
        <v>0.34699999999999998</v>
      </c>
      <c r="EP112" s="55">
        <v>0.14599999999999999</v>
      </c>
      <c r="EQ112" s="55">
        <v>121.85</v>
      </c>
      <c r="ER112" s="55">
        <v>88.23</v>
      </c>
      <c r="ES112" s="55">
        <v>9</v>
      </c>
      <c r="ET112" s="55">
        <v>49.77</v>
      </c>
      <c r="EU112" s="55">
        <v>102.4</v>
      </c>
    </row>
    <row r="113" spans="1:151" x14ac:dyDescent="0.2">
      <c r="A113" s="3">
        <v>110</v>
      </c>
      <c r="B113" s="20">
        <v>285</v>
      </c>
      <c r="C113" s="21">
        <v>306.39999999999998</v>
      </c>
      <c r="D113" s="24"/>
      <c r="E113" s="24"/>
      <c r="F113" s="24"/>
      <c r="G113" s="24"/>
      <c r="H113" s="24"/>
      <c r="I113" s="24"/>
      <c r="J113" s="24"/>
      <c r="K113" s="24"/>
      <c r="L113" s="24">
        <v>222.3</v>
      </c>
      <c r="M113" s="21">
        <v>239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>
        <v>211.7</v>
      </c>
      <c r="AA113" s="34">
        <v>28.7</v>
      </c>
      <c r="AB113" s="35">
        <v>3</v>
      </c>
      <c r="AC113" s="52">
        <v>1431.26</v>
      </c>
      <c r="AD113" s="52">
        <v>1431.26</v>
      </c>
      <c r="AE113" s="24"/>
      <c r="AF113" s="53"/>
      <c r="AG113" s="52">
        <v>428.04</v>
      </c>
      <c r="AH113" s="54">
        <v>428.04</v>
      </c>
      <c r="AI113" s="52">
        <v>10</v>
      </c>
      <c r="AJ113" s="54">
        <v>10</v>
      </c>
      <c r="AK113" s="52">
        <v>1.702</v>
      </c>
      <c r="AL113" s="54">
        <v>1.702</v>
      </c>
      <c r="AM113" s="55">
        <v>0</v>
      </c>
      <c r="AN113" s="55">
        <v>1350.35</v>
      </c>
      <c r="AO113" s="55">
        <v>0</v>
      </c>
      <c r="AP113" s="55">
        <v>958.08</v>
      </c>
      <c r="AQ113" s="55">
        <v>909.97</v>
      </c>
      <c r="AR113" s="55">
        <v>1546.57</v>
      </c>
      <c r="AS113" s="55">
        <v>0</v>
      </c>
      <c r="AT113" s="55">
        <v>1222.73</v>
      </c>
      <c r="AU113" s="55">
        <v>1205.02</v>
      </c>
      <c r="AV113" s="55">
        <v>1639.11</v>
      </c>
      <c r="AW113" s="55">
        <v>0</v>
      </c>
      <c r="AX113" s="55">
        <v>1379.46</v>
      </c>
      <c r="AY113" s="55">
        <v>1315.1</v>
      </c>
      <c r="AZ113" s="55">
        <v>782.44</v>
      </c>
      <c r="BA113" s="55">
        <v>1148.6199999999999</v>
      </c>
      <c r="BB113" s="55">
        <v>975.6</v>
      </c>
      <c r="BC113" s="55">
        <v>853.5</v>
      </c>
      <c r="BD113" s="55">
        <v>13.48</v>
      </c>
      <c r="BE113" s="55">
        <v>1266.9000000000001</v>
      </c>
      <c r="BF113" s="55">
        <v>1261.6600000000001</v>
      </c>
      <c r="BG113" s="55">
        <v>1087.42</v>
      </c>
      <c r="BH113" s="55">
        <v>1086.92</v>
      </c>
      <c r="BI113" s="55">
        <v>673.14</v>
      </c>
      <c r="BJ113" s="55">
        <v>23.41</v>
      </c>
      <c r="BK113" s="55">
        <v>687.16</v>
      </c>
      <c r="BL113" s="55">
        <v>0</v>
      </c>
      <c r="BM113" s="55">
        <v>354.84</v>
      </c>
      <c r="BN113" s="55">
        <v>0</v>
      </c>
      <c r="BO113" s="55">
        <v>119.27</v>
      </c>
      <c r="BP113" s="55">
        <v>0</v>
      </c>
      <c r="BQ113" s="55">
        <v>12.56</v>
      </c>
      <c r="BR113" s="55">
        <v>1.92</v>
      </c>
      <c r="BS113" s="55">
        <v>10.67</v>
      </c>
      <c r="BT113" s="55">
        <v>14.483000000000001</v>
      </c>
      <c r="BU113" s="55">
        <v>9.2729999999999997</v>
      </c>
      <c r="BV113" s="55">
        <v>0.86399999999999999</v>
      </c>
      <c r="BW113" s="55">
        <v>1.72</v>
      </c>
      <c r="BX113" s="55">
        <v>21.7</v>
      </c>
      <c r="BY113" s="55">
        <v>35.299999999999997</v>
      </c>
      <c r="BZ113" s="55">
        <v>73.400000000000006</v>
      </c>
      <c r="CA113" s="55">
        <v>119.6</v>
      </c>
      <c r="CB113" s="55">
        <v>4.51</v>
      </c>
      <c r="CC113" s="55">
        <v>100.22</v>
      </c>
      <c r="CD113" s="55">
        <v>45.18</v>
      </c>
      <c r="CE113" s="55">
        <v>138.16999999999999</v>
      </c>
      <c r="CF113" s="55">
        <v>60.65</v>
      </c>
      <c r="CG113" s="55">
        <v>15.69</v>
      </c>
      <c r="CH113" s="55">
        <v>21.76</v>
      </c>
      <c r="CI113" s="55">
        <v>35.22</v>
      </c>
      <c r="CJ113" s="55">
        <v>61.57</v>
      </c>
      <c r="CK113" s="55">
        <v>7.04</v>
      </c>
      <c r="CL113" s="55">
        <v>7.6529999999999996</v>
      </c>
      <c r="CM113" s="55">
        <v>4.7640000000000002</v>
      </c>
      <c r="CN113" s="55">
        <v>4.5670000000000002</v>
      </c>
      <c r="CO113" s="55">
        <v>3.9140000000000001</v>
      </c>
      <c r="CP113" s="55">
        <v>2.577</v>
      </c>
      <c r="CQ113" s="55">
        <v>2.339</v>
      </c>
      <c r="CR113" s="55">
        <v>1198.1500000000001</v>
      </c>
      <c r="CS113" s="55">
        <v>1041.82</v>
      </c>
      <c r="CT113" s="55">
        <v>850.66</v>
      </c>
      <c r="CU113" s="55">
        <v>1201.48</v>
      </c>
      <c r="CV113" s="55">
        <v>1174.5899999999999</v>
      </c>
      <c r="CW113" s="55">
        <v>1163</v>
      </c>
      <c r="CX113" s="55">
        <v>1181.1099999999999</v>
      </c>
      <c r="CY113" s="55">
        <v>1154.22</v>
      </c>
      <c r="CZ113" s="55">
        <v>1142.6300000000001</v>
      </c>
      <c r="DA113" s="55">
        <v>42.499000000000002</v>
      </c>
      <c r="DB113" s="55">
        <v>40.948</v>
      </c>
      <c r="DC113" s="55">
        <v>32.389000000000003</v>
      </c>
      <c r="DD113" s="55">
        <v>17.414999999999999</v>
      </c>
      <c r="DE113" s="55">
        <v>5.9370000000000003</v>
      </c>
      <c r="DF113" s="55">
        <v>3.1520000000000001</v>
      </c>
      <c r="DG113" s="55">
        <v>5.5579999999999998</v>
      </c>
      <c r="DH113" s="55">
        <v>4.5149999999999997</v>
      </c>
      <c r="DI113" s="55">
        <v>84.105999999999995</v>
      </c>
      <c r="DJ113" s="55">
        <v>2.403</v>
      </c>
      <c r="DK113" s="55">
        <v>1.9790000000000001</v>
      </c>
      <c r="DL113" s="55">
        <v>1.413</v>
      </c>
      <c r="DM113" s="55">
        <v>0.89</v>
      </c>
      <c r="DN113" s="55">
        <v>0.65</v>
      </c>
      <c r="DO113" s="55">
        <v>0.40899999999999997</v>
      </c>
      <c r="DP113" s="55">
        <v>0.32700000000000001</v>
      </c>
      <c r="DQ113" s="55">
        <v>2.0950000000000002</v>
      </c>
      <c r="DR113" s="55">
        <v>1.486</v>
      </c>
      <c r="DS113" s="55">
        <v>0.879</v>
      </c>
      <c r="DT113" s="55">
        <v>0.82399999999999995</v>
      </c>
      <c r="DU113" s="55">
        <v>0.77300000000000002</v>
      </c>
      <c r="DV113" s="55">
        <v>0.63600000000000001</v>
      </c>
      <c r="DW113" s="55">
        <v>0.46700000000000003</v>
      </c>
      <c r="DX113" s="55">
        <v>0.29799999999999999</v>
      </c>
      <c r="DY113" s="55">
        <v>10.750999999999999</v>
      </c>
      <c r="DZ113" s="55">
        <v>6.6710000000000003</v>
      </c>
      <c r="EA113" s="55">
        <v>6.2839999999999998</v>
      </c>
      <c r="EB113" s="55">
        <v>5.4169999999999998</v>
      </c>
      <c r="EC113" s="55">
        <v>3.605</v>
      </c>
      <c r="ED113" s="55">
        <v>3.2189999999999999</v>
      </c>
      <c r="EE113" s="55">
        <v>1.3140000000000001</v>
      </c>
      <c r="EF113" s="55">
        <v>0.80100000000000005</v>
      </c>
      <c r="EG113" s="55">
        <v>0.38900000000000001</v>
      </c>
      <c r="EH113" s="55">
        <v>4.5970000000000004</v>
      </c>
      <c r="EI113" s="55">
        <v>2.613</v>
      </c>
      <c r="EJ113" s="55">
        <v>1.82</v>
      </c>
      <c r="EK113" s="55">
        <v>1.6419999999999999</v>
      </c>
      <c r="EL113" s="55">
        <v>1.08</v>
      </c>
      <c r="EM113" s="55">
        <v>1.02</v>
      </c>
      <c r="EN113" s="55">
        <v>0.42599999999999999</v>
      </c>
      <c r="EO113" s="55">
        <v>0.34699999999999998</v>
      </c>
      <c r="EP113" s="55">
        <v>0.14599999999999999</v>
      </c>
      <c r="EQ113" s="55">
        <v>121.85</v>
      </c>
      <c r="ER113" s="55">
        <v>88.23</v>
      </c>
      <c r="ES113" s="55">
        <v>9</v>
      </c>
      <c r="ET113" s="55">
        <v>49.77</v>
      </c>
      <c r="EU113" s="55">
        <v>102.4</v>
      </c>
    </row>
    <row r="114" spans="1:151" x14ac:dyDescent="0.2">
      <c r="A114" s="3">
        <v>111</v>
      </c>
      <c r="B114" s="20">
        <v>285</v>
      </c>
      <c r="C114" s="21">
        <v>306.39999999999998</v>
      </c>
      <c r="D114" s="24"/>
      <c r="E114" s="24"/>
      <c r="F114" s="24"/>
      <c r="G114" s="24"/>
      <c r="H114" s="24"/>
      <c r="I114" s="24"/>
      <c r="J114" s="24"/>
      <c r="K114" s="24"/>
      <c r="L114" s="24">
        <v>222.3</v>
      </c>
      <c r="M114" s="21">
        <v>239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>
        <v>211.7</v>
      </c>
      <c r="AA114" s="34">
        <v>28.7</v>
      </c>
      <c r="AB114" s="35">
        <v>3</v>
      </c>
      <c r="AC114" s="52">
        <v>1436.7</v>
      </c>
      <c r="AD114" s="52">
        <v>1436.7</v>
      </c>
      <c r="AE114" s="24"/>
      <c r="AF114" s="53"/>
      <c r="AG114" s="52">
        <v>428.9</v>
      </c>
      <c r="AH114" s="54">
        <v>428.9</v>
      </c>
      <c r="AI114" s="52">
        <v>10</v>
      </c>
      <c r="AJ114" s="54">
        <v>10</v>
      </c>
      <c r="AK114" s="52">
        <v>1.702</v>
      </c>
      <c r="AL114" s="54">
        <v>1.702</v>
      </c>
      <c r="AM114" s="55">
        <v>0</v>
      </c>
      <c r="AN114" s="55">
        <v>1350.35</v>
      </c>
      <c r="AO114" s="55">
        <v>0</v>
      </c>
      <c r="AP114" s="55">
        <v>958.08</v>
      </c>
      <c r="AQ114" s="55">
        <v>909.97</v>
      </c>
      <c r="AR114" s="55">
        <v>1546.57</v>
      </c>
      <c r="AS114" s="55">
        <v>0</v>
      </c>
      <c r="AT114" s="55">
        <v>1222.73</v>
      </c>
      <c r="AU114" s="55">
        <v>1205.02</v>
      </c>
      <c r="AV114" s="55">
        <v>1639.11</v>
      </c>
      <c r="AW114" s="55">
        <v>0</v>
      </c>
      <c r="AX114" s="55">
        <v>1379.46</v>
      </c>
      <c r="AY114" s="55">
        <v>1315.1</v>
      </c>
      <c r="AZ114" s="55">
        <v>782.44</v>
      </c>
      <c r="BA114" s="55">
        <v>1148.6199999999999</v>
      </c>
      <c r="BB114" s="55">
        <v>975.6</v>
      </c>
      <c r="BC114" s="55">
        <v>853.5</v>
      </c>
      <c r="BD114" s="55">
        <v>13.48</v>
      </c>
      <c r="BE114" s="55">
        <v>1266.9000000000001</v>
      </c>
      <c r="BF114" s="55">
        <v>1261.6600000000001</v>
      </c>
      <c r="BG114" s="55">
        <v>1087.42</v>
      </c>
      <c r="BH114" s="55">
        <v>1086.92</v>
      </c>
      <c r="BI114" s="55">
        <v>673.14</v>
      </c>
      <c r="BJ114" s="55">
        <v>23.41</v>
      </c>
      <c r="BK114" s="55">
        <v>687.16</v>
      </c>
      <c r="BL114" s="55">
        <v>0</v>
      </c>
      <c r="BM114" s="55">
        <v>354.84</v>
      </c>
      <c r="BN114" s="55">
        <v>0</v>
      </c>
      <c r="BO114" s="55">
        <v>119.27</v>
      </c>
      <c r="BP114" s="55">
        <v>0</v>
      </c>
      <c r="BQ114" s="55">
        <v>12.56</v>
      </c>
      <c r="BR114" s="55">
        <v>1.92</v>
      </c>
      <c r="BS114" s="55">
        <v>10.67</v>
      </c>
      <c r="BT114" s="55">
        <v>14.483000000000001</v>
      </c>
      <c r="BU114" s="55">
        <v>9.2729999999999997</v>
      </c>
      <c r="BV114" s="55">
        <v>0.86399999999999999</v>
      </c>
      <c r="BW114" s="55">
        <v>1.72</v>
      </c>
      <c r="BX114" s="55">
        <v>21.7</v>
      </c>
      <c r="BY114" s="55">
        <v>35.299999999999997</v>
      </c>
      <c r="BZ114" s="55">
        <v>73.400000000000006</v>
      </c>
      <c r="CA114" s="55">
        <v>119.6</v>
      </c>
      <c r="CB114" s="55">
        <v>4.51</v>
      </c>
      <c r="CC114" s="55">
        <v>100.22</v>
      </c>
      <c r="CD114" s="55">
        <v>45.18</v>
      </c>
      <c r="CE114" s="55">
        <v>138.16999999999999</v>
      </c>
      <c r="CF114" s="55">
        <v>60.65</v>
      </c>
      <c r="CG114" s="55">
        <v>15.69</v>
      </c>
      <c r="CH114" s="55">
        <v>21.76</v>
      </c>
      <c r="CI114" s="55">
        <v>35.22</v>
      </c>
      <c r="CJ114" s="55">
        <v>61.57</v>
      </c>
      <c r="CK114" s="55">
        <v>7.04</v>
      </c>
      <c r="CL114" s="55">
        <v>7.6529999999999996</v>
      </c>
      <c r="CM114" s="55">
        <v>4.7640000000000002</v>
      </c>
      <c r="CN114" s="55">
        <v>4.5670000000000002</v>
      </c>
      <c r="CO114" s="55">
        <v>3.9140000000000001</v>
      </c>
      <c r="CP114" s="55">
        <v>2.577</v>
      </c>
      <c r="CQ114" s="55">
        <v>2.339</v>
      </c>
      <c r="CR114" s="55">
        <v>1198.1500000000001</v>
      </c>
      <c r="CS114" s="55">
        <v>1041.82</v>
      </c>
      <c r="CT114" s="55">
        <v>850.66</v>
      </c>
      <c r="CU114" s="55">
        <v>1201.48</v>
      </c>
      <c r="CV114" s="55">
        <v>1174.5899999999999</v>
      </c>
      <c r="CW114" s="55">
        <v>1163</v>
      </c>
      <c r="CX114" s="55">
        <v>1181.1099999999999</v>
      </c>
      <c r="CY114" s="55">
        <v>1154.22</v>
      </c>
      <c r="CZ114" s="55">
        <v>1142.6300000000001</v>
      </c>
      <c r="DA114" s="55">
        <v>42.499000000000002</v>
      </c>
      <c r="DB114" s="55">
        <v>40.948</v>
      </c>
      <c r="DC114" s="55">
        <v>32.389000000000003</v>
      </c>
      <c r="DD114" s="55">
        <v>17.414999999999999</v>
      </c>
      <c r="DE114" s="55">
        <v>5.9370000000000003</v>
      </c>
      <c r="DF114" s="55">
        <v>3.1520000000000001</v>
      </c>
      <c r="DG114" s="55">
        <v>5.5579999999999998</v>
      </c>
      <c r="DH114" s="55">
        <v>4.5149999999999997</v>
      </c>
      <c r="DI114" s="55">
        <v>84.105999999999995</v>
      </c>
      <c r="DJ114" s="55">
        <v>2.403</v>
      </c>
      <c r="DK114" s="55">
        <v>1.9790000000000001</v>
      </c>
      <c r="DL114" s="55">
        <v>1.413</v>
      </c>
      <c r="DM114" s="55">
        <v>0.89</v>
      </c>
      <c r="DN114" s="55">
        <v>0.65</v>
      </c>
      <c r="DO114" s="55">
        <v>0.40899999999999997</v>
      </c>
      <c r="DP114" s="55">
        <v>0.32700000000000001</v>
      </c>
      <c r="DQ114" s="55">
        <v>2.0950000000000002</v>
      </c>
      <c r="DR114" s="55">
        <v>1.486</v>
      </c>
      <c r="DS114" s="55">
        <v>0.879</v>
      </c>
      <c r="DT114" s="55">
        <v>0.82399999999999995</v>
      </c>
      <c r="DU114" s="55">
        <v>0.77300000000000002</v>
      </c>
      <c r="DV114" s="55">
        <v>0.63600000000000001</v>
      </c>
      <c r="DW114" s="55">
        <v>0.46700000000000003</v>
      </c>
      <c r="DX114" s="55">
        <v>0.29799999999999999</v>
      </c>
      <c r="DY114" s="55">
        <v>10.750999999999999</v>
      </c>
      <c r="DZ114" s="55">
        <v>6.6710000000000003</v>
      </c>
      <c r="EA114" s="55">
        <v>6.2839999999999998</v>
      </c>
      <c r="EB114" s="55">
        <v>5.4169999999999998</v>
      </c>
      <c r="EC114" s="55">
        <v>3.605</v>
      </c>
      <c r="ED114" s="55">
        <v>3.2189999999999999</v>
      </c>
      <c r="EE114" s="55">
        <v>1.3140000000000001</v>
      </c>
      <c r="EF114" s="55">
        <v>0.80100000000000005</v>
      </c>
      <c r="EG114" s="55">
        <v>0.38900000000000001</v>
      </c>
      <c r="EH114" s="55">
        <v>4.5970000000000004</v>
      </c>
      <c r="EI114" s="55">
        <v>2.613</v>
      </c>
      <c r="EJ114" s="55">
        <v>1.82</v>
      </c>
      <c r="EK114" s="55">
        <v>1.6419999999999999</v>
      </c>
      <c r="EL114" s="55">
        <v>1.08</v>
      </c>
      <c r="EM114" s="55">
        <v>1.02</v>
      </c>
      <c r="EN114" s="55">
        <v>0.42599999999999999</v>
      </c>
      <c r="EO114" s="55">
        <v>0.34699999999999998</v>
      </c>
      <c r="EP114" s="55">
        <v>0.14599999999999999</v>
      </c>
      <c r="EQ114" s="55">
        <v>121.85</v>
      </c>
      <c r="ER114" s="55">
        <v>88.23</v>
      </c>
      <c r="ES114" s="55">
        <v>9</v>
      </c>
      <c r="ET114" s="55">
        <v>49.77</v>
      </c>
      <c r="EU114" s="55">
        <v>102.4</v>
      </c>
    </row>
    <row r="115" spans="1:151" x14ac:dyDescent="0.2">
      <c r="A115" s="3">
        <v>112</v>
      </c>
      <c r="B115" s="20">
        <v>285</v>
      </c>
      <c r="C115" s="21">
        <v>306.39999999999998</v>
      </c>
      <c r="D115" s="24"/>
      <c r="E115" s="24"/>
      <c r="F115" s="24"/>
      <c r="G115" s="24"/>
      <c r="H115" s="24"/>
      <c r="I115" s="24"/>
      <c r="J115" s="24"/>
      <c r="K115" s="24"/>
      <c r="L115" s="24">
        <v>222.3</v>
      </c>
      <c r="M115" s="21">
        <v>239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>
        <v>211.7</v>
      </c>
      <c r="AA115" s="34">
        <v>28.7</v>
      </c>
      <c r="AB115" s="35">
        <v>3</v>
      </c>
      <c r="AC115" s="52">
        <v>1440.79</v>
      </c>
      <c r="AD115" s="52">
        <v>1440.79</v>
      </c>
      <c r="AE115" s="24"/>
      <c r="AF115" s="53"/>
      <c r="AG115" s="52">
        <v>429.53</v>
      </c>
      <c r="AH115" s="54">
        <v>429.53</v>
      </c>
      <c r="AI115" s="52">
        <v>10</v>
      </c>
      <c r="AJ115" s="54">
        <v>10</v>
      </c>
      <c r="AK115" s="52">
        <v>1.702</v>
      </c>
      <c r="AL115" s="54">
        <v>1.702</v>
      </c>
      <c r="AM115" s="55">
        <v>0</v>
      </c>
      <c r="AN115" s="55">
        <v>1350.35</v>
      </c>
      <c r="AO115" s="55">
        <v>0</v>
      </c>
      <c r="AP115" s="55">
        <v>958.08</v>
      </c>
      <c r="AQ115" s="55">
        <v>909.97</v>
      </c>
      <c r="AR115" s="55">
        <v>1546.57</v>
      </c>
      <c r="AS115" s="55">
        <v>0</v>
      </c>
      <c r="AT115" s="55">
        <v>1222.73</v>
      </c>
      <c r="AU115" s="55">
        <v>1205.02</v>
      </c>
      <c r="AV115" s="55">
        <v>1639.11</v>
      </c>
      <c r="AW115" s="55">
        <v>0</v>
      </c>
      <c r="AX115" s="55">
        <v>1379.46</v>
      </c>
      <c r="AY115" s="55">
        <v>1315.1</v>
      </c>
      <c r="AZ115" s="55">
        <v>782.44</v>
      </c>
      <c r="BA115" s="55">
        <v>1148.6199999999999</v>
      </c>
      <c r="BB115" s="55">
        <v>975.6</v>
      </c>
      <c r="BC115" s="55">
        <v>853.5</v>
      </c>
      <c r="BD115" s="55">
        <v>13.48</v>
      </c>
      <c r="BE115" s="55">
        <v>1266.9000000000001</v>
      </c>
      <c r="BF115" s="55">
        <v>1261.6600000000001</v>
      </c>
      <c r="BG115" s="55">
        <v>1087.42</v>
      </c>
      <c r="BH115" s="55">
        <v>1086.92</v>
      </c>
      <c r="BI115" s="55">
        <v>673.14</v>
      </c>
      <c r="BJ115" s="55">
        <v>23.41</v>
      </c>
      <c r="BK115" s="55">
        <v>687.16</v>
      </c>
      <c r="BL115" s="55">
        <v>0</v>
      </c>
      <c r="BM115" s="55">
        <v>354.84</v>
      </c>
      <c r="BN115" s="55">
        <v>0</v>
      </c>
      <c r="BO115" s="55">
        <v>119.27</v>
      </c>
      <c r="BP115" s="55">
        <v>0</v>
      </c>
      <c r="BQ115" s="55">
        <v>12.56</v>
      </c>
      <c r="BR115" s="55">
        <v>1.92</v>
      </c>
      <c r="BS115" s="55">
        <v>10.67</v>
      </c>
      <c r="BT115" s="55">
        <v>14.483000000000001</v>
      </c>
      <c r="BU115" s="55">
        <v>9.2729999999999997</v>
      </c>
      <c r="BV115" s="55">
        <v>0.86399999999999999</v>
      </c>
      <c r="BW115" s="55">
        <v>1.72</v>
      </c>
      <c r="BX115" s="55">
        <v>21.7</v>
      </c>
      <c r="BY115" s="55">
        <v>35.299999999999997</v>
      </c>
      <c r="BZ115" s="55">
        <v>73.400000000000006</v>
      </c>
      <c r="CA115" s="55">
        <v>119.6</v>
      </c>
      <c r="CB115" s="55">
        <v>4.51</v>
      </c>
      <c r="CC115" s="55">
        <v>100.22</v>
      </c>
      <c r="CD115" s="55">
        <v>45.18</v>
      </c>
      <c r="CE115" s="55">
        <v>138.16999999999999</v>
      </c>
      <c r="CF115" s="55">
        <v>60.65</v>
      </c>
      <c r="CG115" s="55">
        <v>15.69</v>
      </c>
      <c r="CH115" s="55">
        <v>21.76</v>
      </c>
      <c r="CI115" s="55">
        <v>35.22</v>
      </c>
      <c r="CJ115" s="55">
        <v>61.57</v>
      </c>
      <c r="CK115" s="55">
        <v>7.04</v>
      </c>
      <c r="CL115" s="55">
        <v>7.6529999999999996</v>
      </c>
      <c r="CM115" s="55">
        <v>4.7640000000000002</v>
      </c>
      <c r="CN115" s="55">
        <v>4.5670000000000002</v>
      </c>
      <c r="CO115" s="55">
        <v>3.9140000000000001</v>
      </c>
      <c r="CP115" s="55">
        <v>2.577</v>
      </c>
      <c r="CQ115" s="55">
        <v>2.339</v>
      </c>
      <c r="CR115" s="55">
        <v>1198.1500000000001</v>
      </c>
      <c r="CS115" s="55">
        <v>1041.82</v>
      </c>
      <c r="CT115" s="55">
        <v>850.66</v>
      </c>
      <c r="CU115" s="55">
        <v>1201.48</v>
      </c>
      <c r="CV115" s="55">
        <v>1174.5899999999999</v>
      </c>
      <c r="CW115" s="55">
        <v>1163</v>
      </c>
      <c r="CX115" s="55">
        <v>1181.1099999999999</v>
      </c>
      <c r="CY115" s="55">
        <v>1154.22</v>
      </c>
      <c r="CZ115" s="55">
        <v>1142.6300000000001</v>
      </c>
      <c r="DA115" s="55">
        <v>42.499000000000002</v>
      </c>
      <c r="DB115" s="55">
        <v>40.948</v>
      </c>
      <c r="DC115" s="55">
        <v>32.389000000000003</v>
      </c>
      <c r="DD115" s="55">
        <v>17.414999999999999</v>
      </c>
      <c r="DE115" s="55">
        <v>5.9370000000000003</v>
      </c>
      <c r="DF115" s="55">
        <v>3.1520000000000001</v>
      </c>
      <c r="DG115" s="55">
        <v>5.5579999999999998</v>
      </c>
      <c r="DH115" s="55">
        <v>4.5149999999999997</v>
      </c>
      <c r="DI115" s="55">
        <v>84.105999999999995</v>
      </c>
      <c r="DJ115" s="55">
        <v>2.403</v>
      </c>
      <c r="DK115" s="55">
        <v>1.9790000000000001</v>
      </c>
      <c r="DL115" s="55">
        <v>1.413</v>
      </c>
      <c r="DM115" s="55">
        <v>0.89</v>
      </c>
      <c r="DN115" s="55">
        <v>0.65</v>
      </c>
      <c r="DO115" s="55">
        <v>0.40899999999999997</v>
      </c>
      <c r="DP115" s="55">
        <v>0.32700000000000001</v>
      </c>
      <c r="DQ115" s="55">
        <v>2.0950000000000002</v>
      </c>
      <c r="DR115" s="55">
        <v>1.486</v>
      </c>
      <c r="DS115" s="55">
        <v>0.879</v>
      </c>
      <c r="DT115" s="55">
        <v>0.82399999999999995</v>
      </c>
      <c r="DU115" s="55">
        <v>0.77300000000000002</v>
      </c>
      <c r="DV115" s="55">
        <v>0.63600000000000001</v>
      </c>
      <c r="DW115" s="55">
        <v>0.46700000000000003</v>
      </c>
      <c r="DX115" s="55">
        <v>0.29799999999999999</v>
      </c>
      <c r="DY115" s="55">
        <v>10.750999999999999</v>
      </c>
      <c r="DZ115" s="55">
        <v>6.6710000000000003</v>
      </c>
      <c r="EA115" s="55">
        <v>6.2839999999999998</v>
      </c>
      <c r="EB115" s="55">
        <v>5.4169999999999998</v>
      </c>
      <c r="EC115" s="55">
        <v>3.605</v>
      </c>
      <c r="ED115" s="55">
        <v>3.2189999999999999</v>
      </c>
      <c r="EE115" s="55">
        <v>1.3140000000000001</v>
      </c>
      <c r="EF115" s="55">
        <v>0.80100000000000005</v>
      </c>
      <c r="EG115" s="55">
        <v>0.38900000000000001</v>
      </c>
      <c r="EH115" s="55">
        <v>4.5970000000000004</v>
      </c>
      <c r="EI115" s="55">
        <v>2.613</v>
      </c>
      <c r="EJ115" s="55">
        <v>1.82</v>
      </c>
      <c r="EK115" s="55">
        <v>1.6419999999999999</v>
      </c>
      <c r="EL115" s="55">
        <v>1.08</v>
      </c>
      <c r="EM115" s="55">
        <v>1.02</v>
      </c>
      <c r="EN115" s="55">
        <v>0.42599999999999999</v>
      </c>
      <c r="EO115" s="55">
        <v>0.34699999999999998</v>
      </c>
      <c r="EP115" s="55">
        <v>0.14599999999999999</v>
      </c>
      <c r="EQ115" s="55">
        <v>121.85</v>
      </c>
      <c r="ER115" s="55">
        <v>88.23</v>
      </c>
      <c r="ES115" s="55">
        <v>9</v>
      </c>
      <c r="ET115" s="55">
        <v>49.77</v>
      </c>
      <c r="EU115" s="55">
        <v>102.4</v>
      </c>
    </row>
    <row r="116" spans="1:151" x14ac:dyDescent="0.2">
      <c r="A116" s="3">
        <v>113</v>
      </c>
      <c r="B116" s="20">
        <v>285</v>
      </c>
      <c r="C116" s="21">
        <v>306.39999999999998</v>
      </c>
      <c r="D116" s="24"/>
      <c r="E116" s="24"/>
      <c r="F116" s="24"/>
      <c r="G116" s="24"/>
      <c r="H116" s="24"/>
      <c r="I116" s="24"/>
      <c r="J116" s="24"/>
      <c r="K116" s="24"/>
      <c r="L116" s="24">
        <v>222.3</v>
      </c>
      <c r="M116" s="21">
        <v>239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>
        <v>211.7</v>
      </c>
      <c r="AA116" s="34">
        <v>28.7</v>
      </c>
      <c r="AB116" s="35">
        <v>3</v>
      </c>
      <c r="AC116" s="52">
        <v>1443.89</v>
      </c>
      <c r="AD116" s="52">
        <v>1443.89</v>
      </c>
      <c r="AE116" s="24"/>
      <c r="AF116" s="53"/>
      <c r="AG116" s="52">
        <v>430.02</v>
      </c>
      <c r="AH116" s="54">
        <v>430.02</v>
      </c>
      <c r="AI116" s="52">
        <v>10</v>
      </c>
      <c r="AJ116" s="54">
        <v>10</v>
      </c>
      <c r="AK116" s="52">
        <v>1.702</v>
      </c>
      <c r="AL116" s="54">
        <v>1.702</v>
      </c>
      <c r="AM116" s="55">
        <v>0</v>
      </c>
      <c r="AN116" s="55">
        <v>1350.35</v>
      </c>
      <c r="AO116" s="55">
        <v>0</v>
      </c>
      <c r="AP116" s="55">
        <v>958.08</v>
      </c>
      <c r="AQ116" s="55">
        <v>909.97</v>
      </c>
      <c r="AR116" s="55">
        <v>1546.57</v>
      </c>
      <c r="AS116" s="55">
        <v>0</v>
      </c>
      <c r="AT116" s="55">
        <v>1222.73</v>
      </c>
      <c r="AU116" s="55">
        <v>1205.02</v>
      </c>
      <c r="AV116" s="55">
        <v>1639.11</v>
      </c>
      <c r="AW116" s="55">
        <v>0</v>
      </c>
      <c r="AX116" s="55">
        <v>1379.46</v>
      </c>
      <c r="AY116" s="55">
        <v>1315.1</v>
      </c>
      <c r="AZ116" s="55">
        <v>782.44</v>
      </c>
      <c r="BA116" s="55">
        <v>1148.6199999999999</v>
      </c>
      <c r="BB116" s="55">
        <v>975.6</v>
      </c>
      <c r="BC116" s="55">
        <v>853.5</v>
      </c>
      <c r="BD116" s="55">
        <v>13.48</v>
      </c>
      <c r="BE116" s="55">
        <v>1266.9000000000001</v>
      </c>
      <c r="BF116" s="55">
        <v>1261.6600000000001</v>
      </c>
      <c r="BG116" s="55">
        <v>1087.42</v>
      </c>
      <c r="BH116" s="55">
        <v>1086.92</v>
      </c>
      <c r="BI116" s="55">
        <v>673.14</v>
      </c>
      <c r="BJ116" s="55">
        <v>23.41</v>
      </c>
      <c r="BK116" s="55">
        <v>687.16</v>
      </c>
      <c r="BL116" s="55">
        <v>0</v>
      </c>
      <c r="BM116" s="55">
        <v>354.84</v>
      </c>
      <c r="BN116" s="55">
        <v>0</v>
      </c>
      <c r="BO116" s="55">
        <v>119.27</v>
      </c>
      <c r="BP116" s="55">
        <v>0</v>
      </c>
      <c r="BQ116" s="55">
        <v>12.56</v>
      </c>
      <c r="BR116" s="55">
        <v>1.92</v>
      </c>
      <c r="BS116" s="55">
        <v>10.67</v>
      </c>
      <c r="BT116" s="55">
        <v>14.483000000000001</v>
      </c>
      <c r="BU116" s="55">
        <v>9.2729999999999997</v>
      </c>
      <c r="BV116" s="55">
        <v>0.86399999999999999</v>
      </c>
      <c r="BW116" s="55">
        <v>1.72</v>
      </c>
      <c r="BX116" s="55">
        <v>21.7</v>
      </c>
      <c r="BY116" s="55">
        <v>35.299999999999997</v>
      </c>
      <c r="BZ116" s="55">
        <v>73.400000000000006</v>
      </c>
      <c r="CA116" s="55">
        <v>119.6</v>
      </c>
      <c r="CB116" s="55">
        <v>4.51</v>
      </c>
      <c r="CC116" s="55">
        <v>100.22</v>
      </c>
      <c r="CD116" s="55">
        <v>45.18</v>
      </c>
      <c r="CE116" s="55">
        <v>138.16999999999999</v>
      </c>
      <c r="CF116" s="55">
        <v>60.65</v>
      </c>
      <c r="CG116" s="55">
        <v>15.69</v>
      </c>
      <c r="CH116" s="55">
        <v>21.76</v>
      </c>
      <c r="CI116" s="55">
        <v>35.22</v>
      </c>
      <c r="CJ116" s="55">
        <v>61.57</v>
      </c>
      <c r="CK116" s="55">
        <v>7.04</v>
      </c>
      <c r="CL116" s="55">
        <v>7.6529999999999996</v>
      </c>
      <c r="CM116" s="55">
        <v>4.7640000000000002</v>
      </c>
      <c r="CN116" s="55">
        <v>4.5670000000000002</v>
      </c>
      <c r="CO116" s="55">
        <v>3.9140000000000001</v>
      </c>
      <c r="CP116" s="55">
        <v>2.577</v>
      </c>
      <c r="CQ116" s="55">
        <v>2.339</v>
      </c>
      <c r="CR116" s="55">
        <v>1198.1500000000001</v>
      </c>
      <c r="CS116" s="55">
        <v>1041.82</v>
      </c>
      <c r="CT116" s="55">
        <v>850.66</v>
      </c>
      <c r="CU116" s="55">
        <v>1201.48</v>
      </c>
      <c r="CV116" s="55">
        <v>1174.5899999999999</v>
      </c>
      <c r="CW116" s="55">
        <v>1163</v>
      </c>
      <c r="CX116" s="55">
        <v>1181.1099999999999</v>
      </c>
      <c r="CY116" s="55">
        <v>1154.22</v>
      </c>
      <c r="CZ116" s="55">
        <v>1142.6300000000001</v>
      </c>
      <c r="DA116" s="55">
        <v>42.499000000000002</v>
      </c>
      <c r="DB116" s="55">
        <v>40.948</v>
      </c>
      <c r="DC116" s="55">
        <v>32.389000000000003</v>
      </c>
      <c r="DD116" s="55">
        <v>17.414999999999999</v>
      </c>
      <c r="DE116" s="55">
        <v>5.9370000000000003</v>
      </c>
      <c r="DF116" s="55">
        <v>3.1520000000000001</v>
      </c>
      <c r="DG116" s="55">
        <v>5.5579999999999998</v>
      </c>
      <c r="DH116" s="55">
        <v>4.5149999999999997</v>
      </c>
      <c r="DI116" s="55">
        <v>84.105999999999995</v>
      </c>
      <c r="DJ116" s="55">
        <v>2.403</v>
      </c>
      <c r="DK116" s="55">
        <v>1.9790000000000001</v>
      </c>
      <c r="DL116" s="55">
        <v>1.413</v>
      </c>
      <c r="DM116" s="55">
        <v>0.89</v>
      </c>
      <c r="DN116" s="55">
        <v>0.65</v>
      </c>
      <c r="DO116" s="55">
        <v>0.40899999999999997</v>
      </c>
      <c r="DP116" s="55">
        <v>0.32700000000000001</v>
      </c>
      <c r="DQ116" s="55">
        <v>2.0950000000000002</v>
      </c>
      <c r="DR116" s="55">
        <v>1.486</v>
      </c>
      <c r="DS116" s="55">
        <v>0.879</v>
      </c>
      <c r="DT116" s="55">
        <v>0.82399999999999995</v>
      </c>
      <c r="DU116" s="55">
        <v>0.77300000000000002</v>
      </c>
      <c r="DV116" s="55">
        <v>0.63600000000000001</v>
      </c>
      <c r="DW116" s="55">
        <v>0.46700000000000003</v>
      </c>
      <c r="DX116" s="55">
        <v>0.29799999999999999</v>
      </c>
      <c r="DY116" s="55">
        <v>10.750999999999999</v>
      </c>
      <c r="DZ116" s="55">
        <v>6.6710000000000003</v>
      </c>
      <c r="EA116" s="55">
        <v>6.2839999999999998</v>
      </c>
      <c r="EB116" s="55">
        <v>5.4169999999999998</v>
      </c>
      <c r="EC116" s="55">
        <v>3.605</v>
      </c>
      <c r="ED116" s="55">
        <v>3.2189999999999999</v>
      </c>
      <c r="EE116" s="55">
        <v>1.3140000000000001</v>
      </c>
      <c r="EF116" s="55">
        <v>0.80100000000000005</v>
      </c>
      <c r="EG116" s="55">
        <v>0.38900000000000001</v>
      </c>
      <c r="EH116" s="55">
        <v>4.5970000000000004</v>
      </c>
      <c r="EI116" s="55">
        <v>2.613</v>
      </c>
      <c r="EJ116" s="55">
        <v>1.82</v>
      </c>
      <c r="EK116" s="55">
        <v>1.6419999999999999</v>
      </c>
      <c r="EL116" s="55">
        <v>1.08</v>
      </c>
      <c r="EM116" s="55">
        <v>1.02</v>
      </c>
      <c r="EN116" s="55">
        <v>0.42599999999999999</v>
      </c>
      <c r="EO116" s="55">
        <v>0.34699999999999998</v>
      </c>
      <c r="EP116" s="55">
        <v>0.14599999999999999</v>
      </c>
      <c r="EQ116" s="55">
        <v>121.85</v>
      </c>
      <c r="ER116" s="55">
        <v>88.23</v>
      </c>
      <c r="ES116" s="55">
        <v>9</v>
      </c>
      <c r="ET116" s="55">
        <v>49.77</v>
      </c>
      <c r="EU116" s="55">
        <v>102.4</v>
      </c>
    </row>
    <row r="117" spans="1:151" x14ac:dyDescent="0.2">
      <c r="A117" s="3">
        <v>114</v>
      </c>
      <c r="B117" s="20">
        <v>285</v>
      </c>
      <c r="C117" s="21">
        <v>306.39999999999998</v>
      </c>
      <c r="D117" s="24"/>
      <c r="E117" s="24"/>
      <c r="F117" s="24"/>
      <c r="G117" s="24"/>
      <c r="H117" s="24"/>
      <c r="I117" s="24"/>
      <c r="J117" s="24"/>
      <c r="K117" s="24"/>
      <c r="L117" s="24">
        <v>222.3</v>
      </c>
      <c r="M117" s="21">
        <v>239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>
        <v>211.7</v>
      </c>
      <c r="AA117" s="34">
        <v>28.7</v>
      </c>
      <c r="AB117" s="35">
        <v>3</v>
      </c>
      <c r="AC117" s="52">
        <v>1443.89</v>
      </c>
      <c r="AD117" s="52">
        <v>1443.89</v>
      </c>
      <c r="AE117" s="24"/>
      <c r="AF117" s="53"/>
      <c r="AG117" s="52">
        <v>430.02</v>
      </c>
      <c r="AH117" s="54">
        <v>430.02</v>
      </c>
      <c r="AI117" s="52">
        <v>10</v>
      </c>
      <c r="AJ117" s="54">
        <v>10</v>
      </c>
      <c r="AK117" s="52">
        <v>1.702</v>
      </c>
      <c r="AL117" s="54">
        <v>1.702</v>
      </c>
      <c r="AM117" s="55">
        <v>0</v>
      </c>
      <c r="AN117" s="55">
        <v>1350.35</v>
      </c>
      <c r="AO117" s="55">
        <v>0</v>
      </c>
      <c r="AP117" s="55">
        <v>958.08</v>
      </c>
      <c r="AQ117" s="55">
        <v>909.97</v>
      </c>
      <c r="AR117" s="55">
        <v>1546.57</v>
      </c>
      <c r="AS117" s="55">
        <v>0</v>
      </c>
      <c r="AT117" s="55">
        <v>1222.73</v>
      </c>
      <c r="AU117" s="55">
        <v>1205.02</v>
      </c>
      <c r="AV117" s="55">
        <v>1639.11</v>
      </c>
      <c r="AW117" s="55">
        <v>0</v>
      </c>
      <c r="AX117" s="55">
        <v>1379.46</v>
      </c>
      <c r="AY117" s="55">
        <v>1315.1</v>
      </c>
      <c r="AZ117" s="55">
        <v>782.44</v>
      </c>
      <c r="BA117" s="55">
        <v>1148.6199999999999</v>
      </c>
      <c r="BB117" s="55">
        <v>975.6</v>
      </c>
      <c r="BC117" s="55">
        <v>853.5</v>
      </c>
      <c r="BD117" s="55">
        <v>13.48</v>
      </c>
      <c r="BE117" s="55">
        <v>1266.9000000000001</v>
      </c>
      <c r="BF117" s="55">
        <v>1261.6600000000001</v>
      </c>
      <c r="BG117" s="55">
        <v>1087.42</v>
      </c>
      <c r="BH117" s="55">
        <v>1086.92</v>
      </c>
      <c r="BI117" s="55">
        <v>673.14</v>
      </c>
      <c r="BJ117" s="55">
        <v>23.41</v>
      </c>
      <c r="BK117" s="55">
        <v>687.16</v>
      </c>
      <c r="BL117" s="55">
        <v>0</v>
      </c>
      <c r="BM117" s="55">
        <v>354.84</v>
      </c>
      <c r="BN117" s="55">
        <v>0</v>
      </c>
      <c r="BO117" s="55">
        <v>119.27</v>
      </c>
      <c r="BP117" s="55">
        <v>0</v>
      </c>
      <c r="BQ117" s="55">
        <v>12.56</v>
      </c>
      <c r="BR117" s="55">
        <v>1.92</v>
      </c>
      <c r="BS117" s="55">
        <v>10.67</v>
      </c>
      <c r="BT117" s="55">
        <v>14.483000000000001</v>
      </c>
      <c r="BU117" s="55">
        <v>9.2729999999999997</v>
      </c>
      <c r="BV117" s="55">
        <v>0.86399999999999999</v>
      </c>
      <c r="BW117" s="55">
        <v>1.72</v>
      </c>
      <c r="BX117" s="55">
        <v>21.7</v>
      </c>
      <c r="BY117" s="55">
        <v>35.299999999999997</v>
      </c>
      <c r="BZ117" s="55">
        <v>73.400000000000006</v>
      </c>
      <c r="CA117" s="55">
        <v>119.6</v>
      </c>
      <c r="CB117" s="55">
        <v>4.51</v>
      </c>
      <c r="CC117" s="55">
        <v>100.22</v>
      </c>
      <c r="CD117" s="55">
        <v>45.18</v>
      </c>
      <c r="CE117" s="55">
        <v>138.16999999999999</v>
      </c>
      <c r="CF117" s="55">
        <v>60.65</v>
      </c>
      <c r="CG117" s="55">
        <v>15.69</v>
      </c>
      <c r="CH117" s="55">
        <v>21.76</v>
      </c>
      <c r="CI117" s="55">
        <v>35.22</v>
      </c>
      <c r="CJ117" s="55">
        <v>61.57</v>
      </c>
      <c r="CK117" s="55">
        <v>7.04</v>
      </c>
      <c r="CL117" s="55">
        <v>7.6529999999999996</v>
      </c>
      <c r="CM117" s="55">
        <v>4.7640000000000002</v>
      </c>
      <c r="CN117" s="55">
        <v>4.5670000000000002</v>
      </c>
      <c r="CO117" s="55">
        <v>3.9140000000000001</v>
      </c>
      <c r="CP117" s="55">
        <v>2.577</v>
      </c>
      <c r="CQ117" s="55">
        <v>2.339</v>
      </c>
      <c r="CR117" s="55">
        <v>1198.1500000000001</v>
      </c>
      <c r="CS117" s="55">
        <v>1041.82</v>
      </c>
      <c r="CT117" s="55">
        <v>850.66</v>
      </c>
      <c r="CU117" s="55">
        <v>1201.48</v>
      </c>
      <c r="CV117" s="55">
        <v>1174.5899999999999</v>
      </c>
      <c r="CW117" s="55">
        <v>1163</v>
      </c>
      <c r="CX117" s="55">
        <v>1181.1099999999999</v>
      </c>
      <c r="CY117" s="55">
        <v>1154.22</v>
      </c>
      <c r="CZ117" s="55">
        <v>1142.6300000000001</v>
      </c>
      <c r="DA117" s="55">
        <v>42.499000000000002</v>
      </c>
      <c r="DB117" s="55">
        <v>40.948</v>
      </c>
      <c r="DC117" s="55">
        <v>32.389000000000003</v>
      </c>
      <c r="DD117" s="55">
        <v>17.414999999999999</v>
      </c>
      <c r="DE117" s="55">
        <v>5.9370000000000003</v>
      </c>
      <c r="DF117" s="55">
        <v>3.1520000000000001</v>
      </c>
      <c r="DG117" s="55">
        <v>5.5579999999999998</v>
      </c>
      <c r="DH117" s="55">
        <v>4.5149999999999997</v>
      </c>
      <c r="DI117" s="55">
        <v>84.105999999999995</v>
      </c>
      <c r="DJ117" s="55">
        <v>2.403</v>
      </c>
      <c r="DK117" s="55">
        <v>1.9790000000000001</v>
      </c>
      <c r="DL117" s="55">
        <v>1.413</v>
      </c>
      <c r="DM117" s="55">
        <v>0.89</v>
      </c>
      <c r="DN117" s="55">
        <v>0.65</v>
      </c>
      <c r="DO117" s="55">
        <v>0.40899999999999997</v>
      </c>
      <c r="DP117" s="55">
        <v>0.32700000000000001</v>
      </c>
      <c r="DQ117" s="55">
        <v>2.0950000000000002</v>
      </c>
      <c r="DR117" s="55">
        <v>1.486</v>
      </c>
      <c r="DS117" s="55">
        <v>0.879</v>
      </c>
      <c r="DT117" s="55">
        <v>0.82399999999999995</v>
      </c>
      <c r="DU117" s="55">
        <v>0.77300000000000002</v>
      </c>
      <c r="DV117" s="55">
        <v>0.63600000000000001</v>
      </c>
      <c r="DW117" s="55">
        <v>0.46700000000000003</v>
      </c>
      <c r="DX117" s="55">
        <v>0.29799999999999999</v>
      </c>
      <c r="DY117" s="55">
        <v>10.750999999999999</v>
      </c>
      <c r="DZ117" s="55">
        <v>6.6710000000000003</v>
      </c>
      <c r="EA117" s="55">
        <v>6.2839999999999998</v>
      </c>
      <c r="EB117" s="55">
        <v>5.4169999999999998</v>
      </c>
      <c r="EC117" s="55">
        <v>3.605</v>
      </c>
      <c r="ED117" s="55">
        <v>3.2189999999999999</v>
      </c>
      <c r="EE117" s="55">
        <v>1.3140000000000001</v>
      </c>
      <c r="EF117" s="55">
        <v>0.80100000000000005</v>
      </c>
      <c r="EG117" s="55">
        <v>0.38900000000000001</v>
      </c>
      <c r="EH117" s="55">
        <v>4.5970000000000004</v>
      </c>
      <c r="EI117" s="55">
        <v>2.613</v>
      </c>
      <c r="EJ117" s="55">
        <v>1.82</v>
      </c>
      <c r="EK117" s="55">
        <v>1.6419999999999999</v>
      </c>
      <c r="EL117" s="55">
        <v>1.08</v>
      </c>
      <c r="EM117" s="55">
        <v>1.02</v>
      </c>
      <c r="EN117" s="55">
        <v>0.42599999999999999</v>
      </c>
      <c r="EO117" s="55">
        <v>0.34699999999999998</v>
      </c>
      <c r="EP117" s="55">
        <v>0.14599999999999999</v>
      </c>
      <c r="EQ117" s="55">
        <v>121.85</v>
      </c>
      <c r="ER117" s="55">
        <v>88.23</v>
      </c>
      <c r="ES117" s="55">
        <v>9</v>
      </c>
      <c r="ET117" s="55">
        <v>49.77</v>
      </c>
      <c r="EU117" s="55">
        <v>102.4</v>
      </c>
    </row>
    <row r="118" spans="1:151" x14ac:dyDescent="0.2">
      <c r="A118" s="3">
        <v>115</v>
      </c>
      <c r="B118" s="20">
        <v>285</v>
      </c>
      <c r="C118" s="21">
        <v>306.39999999999998</v>
      </c>
      <c r="D118" s="24"/>
      <c r="E118" s="24"/>
      <c r="F118" s="24"/>
      <c r="G118" s="24"/>
      <c r="H118" s="24"/>
      <c r="I118" s="24"/>
      <c r="J118" s="24"/>
      <c r="K118" s="24"/>
      <c r="L118" s="24">
        <v>222.3</v>
      </c>
      <c r="M118" s="21">
        <v>239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>
        <v>211.7</v>
      </c>
      <c r="AA118" s="34">
        <v>28.7</v>
      </c>
      <c r="AB118" s="35">
        <v>3</v>
      </c>
      <c r="AC118" s="52">
        <v>1443.89</v>
      </c>
      <c r="AD118" s="52">
        <v>1443.89</v>
      </c>
      <c r="AE118" s="24"/>
      <c r="AF118" s="53"/>
      <c r="AG118" s="52">
        <v>430.02</v>
      </c>
      <c r="AH118" s="54">
        <v>430.02</v>
      </c>
      <c r="AI118" s="52">
        <v>10</v>
      </c>
      <c r="AJ118" s="54">
        <v>10</v>
      </c>
      <c r="AK118" s="52">
        <v>1.702</v>
      </c>
      <c r="AL118" s="54">
        <v>1.702</v>
      </c>
      <c r="AM118" s="55">
        <v>0</v>
      </c>
      <c r="AN118" s="55">
        <v>1350.35</v>
      </c>
      <c r="AO118" s="55">
        <v>0</v>
      </c>
      <c r="AP118" s="55">
        <v>958.08</v>
      </c>
      <c r="AQ118" s="55">
        <v>909.97</v>
      </c>
      <c r="AR118" s="55">
        <v>1546.57</v>
      </c>
      <c r="AS118" s="55">
        <v>0</v>
      </c>
      <c r="AT118" s="55">
        <v>1222.73</v>
      </c>
      <c r="AU118" s="55">
        <v>1205.02</v>
      </c>
      <c r="AV118" s="55">
        <v>1639.11</v>
      </c>
      <c r="AW118" s="55">
        <v>0</v>
      </c>
      <c r="AX118" s="55">
        <v>1379.46</v>
      </c>
      <c r="AY118" s="55">
        <v>1315.1</v>
      </c>
      <c r="AZ118" s="55">
        <v>782.44</v>
      </c>
      <c r="BA118" s="55">
        <v>1148.6199999999999</v>
      </c>
      <c r="BB118" s="55">
        <v>975.6</v>
      </c>
      <c r="BC118" s="55">
        <v>853.5</v>
      </c>
      <c r="BD118" s="55">
        <v>13.48</v>
      </c>
      <c r="BE118" s="55">
        <v>1266.9000000000001</v>
      </c>
      <c r="BF118" s="55">
        <v>1261.6600000000001</v>
      </c>
      <c r="BG118" s="55">
        <v>1087.42</v>
      </c>
      <c r="BH118" s="55">
        <v>1086.92</v>
      </c>
      <c r="BI118" s="55">
        <v>673.14</v>
      </c>
      <c r="BJ118" s="55">
        <v>23.41</v>
      </c>
      <c r="BK118" s="55">
        <v>687.16</v>
      </c>
      <c r="BL118" s="55">
        <v>0</v>
      </c>
      <c r="BM118" s="55">
        <v>354.84</v>
      </c>
      <c r="BN118" s="55">
        <v>0</v>
      </c>
      <c r="BO118" s="55">
        <v>119.27</v>
      </c>
      <c r="BP118" s="55">
        <v>0</v>
      </c>
      <c r="BQ118" s="55">
        <v>12.56</v>
      </c>
      <c r="BR118" s="55">
        <v>1.92</v>
      </c>
      <c r="BS118" s="55">
        <v>10.67</v>
      </c>
      <c r="BT118" s="55">
        <v>14.483000000000001</v>
      </c>
      <c r="BU118" s="55">
        <v>9.2729999999999997</v>
      </c>
      <c r="BV118" s="55">
        <v>0.86399999999999999</v>
      </c>
      <c r="BW118" s="55">
        <v>1.72</v>
      </c>
      <c r="BX118" s="55">
        <v>21.7</v>
      </c>
      <c r="BY118" s="55">
        <v>35.299999999999997</v>
      </c>
      <c r="BZ118" s="55">
        <v>73.400000000000006</v>
      </c>
      <c r="CA118" s="55">
        <v>119.6</v>
      </c>
      <c r="CB118" s="55">
        <v>4.51</v>
      </c>
      <c r="CC118" s="55">
        <v>100.22</v>
      </c>
      <c r="CD118" s="55">
        <v>45.18</v>
      </c>
      <c r="CE118" s="55">
        <v>138.16999999999999</v>
      </c>
      <c r="CF118" s="55">
        <v>60.65</v>
      </c>
      <c r="CG118" s="55">
        <v>15.69</v>
      </c>
      <c r="CH118" s="55">
        <v>21.76</v>
      </c>
      <c r="CI118" s="55">
        <v>35.22</v>
      </c>
      <c r="CJ118" s="55">
        <v>61.57</v>
      </c>
      <c r="CK118" s="55">
        <v>7.04</v>
      </c>
      <c r="CL118" s="55">
        <v>7.6529999999999996</v>
      </c>
      <c r="CM118" s="55">
        <v>4.7640000000000002</v>
      </c>
      <c r="CN118" s="55">
        <v>4.5670000000000002</v>
      </c>
      <c r="CO118" s="55">
        <v>3.9140000000000001</v>
      </c>
      <c r="CP118" s="55">
        <v>2.577</v>
      </c>
      <c r="CQ118" s="55">
        <v>2.339</v>
      </c>
      <c r="CR118" s="55">
        <v>1198.1500000000001</v>
      </c>
      <c r="CS118" s="55">
        <v>1041.82</v>
      </c>
      <c r="CT118" s="55">
        <v>850.66</v>
      </c>
      <c r="CU118" s="55">
        <v>1201.48</v>
      </c>
      <c r="CV118" s="55">
        <v>1174.5899999999999</v>
      </c>
      <c r="CW118" s="55">
        <v>1163</v>
      </c>
      <c r="CX118" s="55">
        <v>1181.1099999999999</v>
      </c>
      <c r="CY118" s="55">
        <v>1154.22</v>
      </c>
      <c r="CZ118" s="55">
        <v>1142.6300000000001</v>
      </c>
      <c r="DA118" s="55">
        <v>42.499000000000002</v>
      </c>
      <c r="DB118" s="55">
        <v>40.948</v>
      </c>
      <c r="DC118" s="55">
        <v>32.389000000000003</v>
      </c>
      <c r="DD118" s="55">
        <v>17.414999999999999</v>
      </c>
      <c r="DE118" s="55">
        <v>5.9370000000000003</v>
      </c>
      <c r="DF118" s="55">
        <v>3.1520000000000001</v>
      </c>
      <c r="DG118" s="55">
        <v>5.5579999999999998</v>
      </c>
      <c r="DH118" s="55">
        <v>4.5149999999999997</v>
      </c>
      <c r="DI118" s="55">
        <v>84.105999999999995</v>
      </c>
      <c r="DJ118" s="55">
        <v>2.403</v>
      </c>
      <c r="DK118" s="55">
        <v>1.9790000000000001</v>
      </c>
      <c r="DL118" s="55">
        <v>1.413</v>
      </c>
      <c r="DM118" s="55">
        <v>0.89</v>
      </c>
      <c r="DN118" s="55">
        <v>0.65</v>
      </c>
      <c r="DO118" s="55">
        <v>0.40899999999999997</v>
      </c>
      <c r="DP118" s="55">
        <v>0.32700000000000001</v>
      </c>
      <c r="DQ118" s="55">
        <v>2.0950000000000002</v>
      </c>
      <c r="DR118" s="55">
        <v>1.486</v>
      </c>
      <c r="DS118" s="55">
        <v>0.879</v>
      </c>
      <c r="DT118" s="55">
        <v>0.82399999999999995</v>
      </c>
      <c r="DU118" s="55">
        <v>0.77300000000000002</v>
      </c>
      <c r="DV118" s="55">
        <v>0.63600000000000001</v>
      </c>
      <c r="DW118" s="55">
        <v>0.46700000000000003</v>
      </c>
      <c r="DX118" s="55">
        <v>0.29799999999999999</v>
      </c>
      <c r="DY118" s="55">
        <v>10.750999999999999</v>
      </c>
      <c r="DZ118" s="55">
        <v>6.6710000000000003</v>
      </c>
      <c r="EA118" s="55">
        <v>6.2839999999999998</v>
      </c>
      <c r="EB118" s="55">
        <v>5.4169999999999998</v>
      </c>
      <c r="EC118" s="55">
        <v>3.605</v>
      </c>
      <c r="ED118" s="55">
        <v>3.2189999999999999</v>
      </c>
      <c r="EE118" s="55">
        <v>1.3140000000000001</v>
      </c>
      <c r="EF118" s="55">
        <v>0.80100000000000005</v>
      </c>
      <c r="EG118" s="55">
        <v>0.38900000000000001</v>
      </c>
      <c r="EH118" s="55">
        <v>4.5970000000000004</v>
      </c>
      <c r="EI118" s="55">
        <v>2.613</v>
      </c>
      <c r="EJ118" s="55">
        <v>1.82</v>
      </c>
      <c r="EK118" s="55">
        <v>1.6419999999999999</v>
      </c>
      <c r="EL118" s="55">
        <v>1.08</v>
      </c>
      <c r="EM118" s="55">
        <v>1.02</v>
      </c>
      <c r="EN118" s="55">
        <v>0.42599999999999999</v>
      </c>
      <c r="EO118" s="55">
        <v>0.34699999999999998</v>
      </c>
      <c r="EP118" s="55">
        <v>0.14599999999999999</v>
      </c>
      <c r="EQ118" s="55">
        <v>121.85</v>
      </c>
      <c r="ER118" s="55">
        <v>88.23</v>
      </c>
      <c r="ES118" s="55">
        <v>9</v>
      </c>
      <c r="ET118" s="55">
        <v>49.77</v>
      </c>
      <c r="EU118" s="55">
        <v>102.4</v>
      </c>
    </row>
    <row r="119" spans="1:151" x14ac:dyDescent="0.2">
      <c r="A119" s="3">
        <v>116</v>
      </c>
      <c r="B119" s="20">
        <v>285</v>
      </c>
      <c r="C119" s="21">
        <v>306.39999999999998</v>
      </c>
      <c r="D119" s="24"/>
      <c r="E119" s="24"/>
      <c r="F119" s="24"/>
      <c r="G119" s="24"/>
      <c r="H119" s="24"/>
      <c r="I119" s="24"/>
      <c r="J119" s="24"/>
      <c r="K119" s="24"/>
      <c r="L119" s="24">
        <v>222.3</v>
      </c>
      <c r="M119" s="21">
        <v>239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>
        <v>211.7</v>
      </c>
      <c r="AA119" s="34">
        <v>28.7</v>
      </c>
      <c r="AB119" s="35">
        <v>3</v>
      </c>
      <c r="AC119" s="52">
        <v>1443.89</v>
      </c>
      <c r="AD119" s="52">
        <v>1443.89</v>
      </c>
      <c r="AE119" s="24"/>
      <c r="AF119" s="53"/>
      <c r="AG119" s="52">
        <v>430.02</v>
      </c>
      <c r="AH119" s="54">
        <v>430.02</v>
      </c>
      <c r="AI119" s="52">
        <v>10</v>
      </c>
      <c r="AJ119" s="54">
        <v>10</v>
      </c>
      <c r="AK119" s="52">
        <v>1.702</v>
      </c>
      <c r="AL119" s="54">
        <v>1.702</v>
      </c>
      <c r="AM119" s="55">
        <v>0</v>
      </c>
      <c r="AN119" s="55">
        <v>1350.35</v>
      </c>
      <c r="AO119" s="55">
        <v>0</v>
      </c>
      <c r="AP119" s="55">
        <v>958.08</v>
      </c>
      <c r="AQ119" s="55">
        <v>909.97</v>
      </c>
      <c r="AR119" s="55">
        <v>1546.57</v>
      </c>
      <c r="AS119" s="55">
        <v>0</v>
      </c>
      <c r="AT119" s="55">
        <v>1222.73</v>
      </c>
      <c r="AU119" s="55">
        <v>1205.02</v>
      </c>
      <c r="AV119" s="55">
        <v>1639.11</v>
      </c>
      <c r="AW119" s="55">
        <v>0</v>
      </c>
      <c r="AX119" s="55">
        <v>1379.46</v>
      </c>
      <c r="AY119" s="55">
        <v>1315.1</v>
      </c>
      <c r="AZ119" s="55">
        <v>782.44</v>
      </c>
      <c r="BA119" s="55">
        <v>1148.6199999999999</v>
      </c>
      <c r="BB119" s="55">
        <v>975.6</v>
      </c>
      <c r="BC119" s="55">
        <v>853.5</v>
      </c>
      <c r="BD119" s="55">
        <v>13.48</v>
      </c>
      <c r="BE119" s="55">
        <v>1266.9000000000001</v>
      </c>
      <c r="BF119" s="55">
        <v>1261.6600000000001</v>
      </c>
      <c r="BG119" s="55">
        <v>1087.42</v>
      </c>
      <c r="BH119" s="55">
        <v>1086.92</v>
      </c>
      <c r="BI119" s="55">
        <v>673.14</v>
      </c>
      <c r="BJ119" s="55">
        <v>23.41</v>
      </c>
      <c r="BK119" s="55">
        <v>687.16</v>
      </c>
      <c r="BL119" s="55">
        <v>0</v>
      </c>
      <c r="BM119" s="55">
        <v>354.84</v>
      </c>
      <c r="BN119" s="55">
        <v>0</v>
      </c>
      <c r="BO119" s="55">
        <v>119.27</v>
      </c>
      <c r="BP119" s="55">
        <v>0</v>
      </c>
      <c r="BQ119" s="55">
        <v>12.56</v>
      </c>
      <c r="BR119" s="55">
        <v>1.92</v>
      </c>
      <c r="BS119" s="55">
        <v>10.67</v>
      </c>
      <c r="BT119" s="55">
        <v>14.483000000000001</v>
      </c>
      <c r="BU119" s="55">
        <v>9.2729999999999997</v>
      </c>
      <c r="BV119" s="55">
        <v>0.86399999999999999</v>
      </c>
      <c r="BW119" s="55">
        <v>1.72</v>
      </c>
      <c r="BX119" s="55">
        <v>21.7</v>
      </c>
      <c r="BY119" s="55">
        <v>35.299999999999997</v>
      </c>
      <c r="BZ119" s="55">
        <v>73.400000000000006</v>
      </c>
      <c r="CA119" s="55">
        <v>119.6</v>
      </c>
      <c r="CB119" s="55">
        <v>4.51</v>
      </c>
      <c r="CC119" s="55">
        <v>100.22</v>
      </c>
      <c r="CD119" s="55">
        <v>45.18</v>
      </c>
      <c r="CE119" s="55">
        <v>138.16999999999999</v>
      </c>
      <c r="CF119" s="55">
        <v>60.65</v>
      </c>
      <c r="CG119" s="55">
        <v>15.69</v>
      </c>
      <c r="CH119" s="55">
        <v>21.76</v>
      </c>
      <c r="CI119" s="55">
        <v>35.22</v>
      </c>
      <c r="CJ119" s="55">
        <v>61.57</v>
      </c>
      <c r="CK119" s="55">
        <v>7.04</v>
      </c>
      <c r="CL119" s="55">
        <v>7.6529999999999996</v>
      </c>
      <c r="CM119" s="55">
        <v>4.7640000000000002</v>
      </c>
      <c r="CN119" s="55">
        <v>4.5670000000000002</v>
      </c>
      <c r="CO119" s="55">
        <v>3.9140000000000001</v>
      </c>
      <c r="CP119" s="55">
        <v>2.577</v>
      </c>
      <c r="CQ119" s="55">
        <v>2.339</v>
      </c>
      <c r="CR119" s="55">
        <v>1198.1500000000001</v>
      </c>
      <c r="CS119" s="55">
        <v>1041.82</v>
      </c>
      <c r="CT119" s="55">
        <v>850.66</v>
      </c>
      <c r="CU119" s="55">
        <v>1201.48</v>
      </c>
      <c r="CV119" s="55">
        <v>1174.5899999999999</v>
      </c>
      <c r="CW119" s="55">
        <v>1163</v>
      </c>
      <c r="CX119" s="55">
        <v>1181.1099999999999</v>
      </c>
      <c r="CY119" s="55">
        <v>1154.22</v>
      </c>
      <c r="CZ119" s="55">
        <v>1142.6300000000001</v>
      </c>
      <c r="DA119" s="55">
        <v>42.499000000000002</v>
      </c>
      <c r="DB119" s="55">
        <v>40.948</v>
      </c>
      <c r="DC119" s="55">
        <v>32.389000000000003</v>
      </c>
      <c r="DD119" s="55">
        <v>17.414999999999999</v>
      </c>
      <c r="DE119" s="55">
        <v>5.9370000000000003</v>
      </c>
      <c r="DF119" s="55">
        <v>3.1520000000000001</v>
      </c>
      <c r="DG119" s="55">
        <v>5.5579999999999998</v>
      </c>
      <c r="DH119" s="55">
        <v>4.5149999999999997</v>
      </c>
      <c r="DI119" s="55">
        <v>84.105999999999995</v>
      </c>
      <c r="DJ119" s="55">
        <v>2.403</v>
      </c>
      <c r="DK119" s="55">
        <v>1.9790000000000001</v>
      </c>
      <c r="DL119" s="55">
        <v>1.413</v>
      </c>
      <c r="DM119" s="55">
        <v>0.89</v>
      </c>
      <c r="DN119" s="55">
        <v>0.65</v>
      </c>
      <c r="DO119" s="55">
        <v>0.40899999999999997</v>
      </c>
      <c r="DP119" s="55">
        <v>0.32700000000000001</v>
      </c>
      <c r="DQ119" s="55">
        <v>2.0950000000000002</v>
      </c>
      <c r="DR119" s="55">
        <v>1.486</v>
      </c>
      <c r="DS119" s="55">
        <v>0.879</v>
      </c>
      <c r="DT119" s="55">
        <v>0.82399999999999995</v>
      </c>
      <c r="DU119" s="55">
        <v>0.77300000000000002</v>
      </c>
      <c r="DV119" s="55">
        <v>0.63600000000000001</v>
      </c>
      <c r="DW119" s="55">
        <v>0.46700000000000003</v>
      </c>
      <c r="DX119" s="55">
        <v>0.29799999999999999</v>
      </c>
      <c r="DY119" s="55">
        <v>10.750999999999999</v>
      </c>
      <c r="DZ119" s="55">
        <v>6.6710000000000003</v>
      </c>
      <c r="EA119" s="55">
        <v>6.2839999999999998</v>
      </c>
      <c r="EB119" s="55">
        <v>5.4169999999999998</v>
      </c>
      <c r="EC119" s="55">
        <v>3.605</v>
      </c>
      <c r="ED119" s="55">
        <v>3.2189999999999999</v>
      </c>
      <c r="EE119" s="55">
        <v>1.3140000000000001</v>
      </c>
      <c r="EF119" s="55">
        <v>0.80100000000000005</v>
      </c>
      <c r="EG119" s="55">
        <v>0.38900000000000001</v>
      </c>
      <c r="EH119" s="55">
        <v>4.5970000000000004</v>
      </c>
      <c r="EI119" s="55">
        <v>2.613</v>
      </c>
      <c r="EJ119" s="55">
        <v>1.82</v>
      </c>
      <c r="EK119" s="55">
        <v>1.6419999999999999</v>
      </c>
      <c r="EL119" s="55">
        <v>1.08</v>
      </c>
      <c r="EM119" s="55">
        <v>1.02</v>
      </c>
      <c r="EN119" s="55">
        <v>0.42599999999999999</v>
      </c>
      <c r="EO119" s="55">
        <v>0.34699999999999998</v>
      </c>
      <c r="EP119" s="55">
        <v>0.14599999999999999</v>
      </c>
      <c r="EQ119" s="55">
        <v>121.85</v>
      </c>
      <c r="ER119" s="55">
        <v>88.23</v>
      </c>
      <c r="ES119" s="55">
        <v>9</v>
      </c>
      <c r="ET119" s="55">
        <v>49.77</v>
      </c>
      <c r="EU119" s="55">
        <v>102.4</v>
      </c>
    </row>
    <row r="120" spans="1:151" x14ac:dyDescent="0.2">
      <c r="A120" s="3">
        <v>117</v>
      </c>
      <c r="B120" s="20">
        <v>285</v>
      </c>
      <c r="C120" s="21">
        <v>306.39999999999998</v>
      </c>
      <c r="D120" s="24"/>
      <c r="E120" s="24"/>
      <c r="F120" s="24"/>
      <c r="G120" s="24"/>
      <c r="H120" s="24"/>
      <c r="I120" s="24"/>
      <c r="J120" s="24"/>
      <c r="K120" s="24"/>
      <c r="L120" s="24">
        <v>222.3</v>
      </c>
      <c r="M120" s="21">
        <v>239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>
        <v>211.7</v>
      </c>
      <c r="AA120" s="34">
        <v>28.7</v>
      </c>
      <c r="AB120" s="35">
        <v>3</v>
      </c>
      <c r="AC120" s="52">
        <v>1443.89</v>
      </c>
      <c r="AD120" s="52">
        <v>1443.89</v>
      </c>
      <c r="AE120" s="24"/>
      <c r="AF120" s="53"/>
      <c r="AG120" s="52">
        <v>430.02</v>
      </c>
      <c r="AH120" s="54">
        <v>430.02</v>
      </c>
      <c r="AI120" s="52">
        <v>10</v>
      </c>
      <c r="AJ120" s="54">
        <v>10</v>
      </c>
      <c r="AK120" s="52">
        <v>1.702</v>
      </c>
      <c r="AL120" s="54">
        <v>1.702</v>
      </c>
      <c r="AM120" s="55">
        <v>0</v>
      </c>
      <c r="AN120" s="55">
        <v>1350.35</v>
      </c>
      <c r="AO120" s="55">
        <v>0</v>
      </c>
      <c r="AP120" s="55">
        <v>958.08</v>
      </c>
      <c r="AQ120" s="55">
        <v>909.97</v>
      </c>
      <c r="AR120" s="55">
        <v>1546.57</v>
      </c>
      <c r="AS120" s="55">
        <v>0</v>
      </c>
      <c r="AT120" s="55">
        <v>1222.73</v>
      </c>
      <c r="AU120" s="55">
        <v>1205.02</v>
      </c>
      <c r="AV120" s="55">
        <v>1639.11</v>
      </c>
      <c r="AW120" s="55">
        <v>0</v>
      </c>
      <c r="AX120" s="55">
        <v>1379.46</v>
      </c>
      <c r="AY120" s="55">
        <v>1315.1</v>
      </c>
      <c r="AZ120" s="55">
        <v>782.44</v>
      </c>
      <c r="BA120" s="55">
        <v>1148.6199999999999</v>
      </c>
      <c r="BB120" s="55">
        <v>975.6</v>
      </c>
      <c r="BC120" s="55">
        <v>853.5</v>
      </c>
      <c r="BD120" s="55">
        <v>13.48</v>
      </c>
      <c r="BE120" s="55">
        <v>1266.9000000000001</v>
      </c>
      <c r="BF120" s="55">
        <v>1261.6600000000001</v>
      </c>
      <c r="BG120" s="55">
        <v>1087.42</v>
      </c>
      <c r="BH120" s="55">
        <v>1086.92</v>
      </c>
      <c r="BI120" s="55">
        <v>673.14</v>
      </c>
      <c r="BJ120" s="55">
        <v>23.41</v>
      </c>
      <c r="BK120" s="55">
        <v>687.16</v>
      </c>
      <c r="BL120" s="55">
        <v>0</v>
      </c>
      <c r="BM120" s="55">
        <v>354.84</v>
      </c>
      <c r="BN120" s="55">
        <v>0</v>
      </c>
      <c r="BO120" s="55">
        <v>119.27</v>
      </c>
      <c r="BP120" s="55">
        <v>0</v>
      </c>
      <c r="BQ120" s="55">
        <v>12.56</v>
      </c>
      <c r="BR120" s="55">
        <v>1.92</v>
      </c>
      <c r="BS120" s="55">
        <v>10.67</v>
      </c>
      <c r="BT120" s="55">
        <v>14.483000000000001</v>
      </c>
      <c r="BU120" s="55">
        <v>9.2729999999999997</v>
      </c>
      <c r="BV120" s="55">
        <v>0.86399999999999999</v>
      </c>
      <c r="BW120" s="55">
        <v>1.72</v>
      </c>
      <c r="BX120" s="55">
        <v>21.7</v>
      </c>
      <c r="BY120" s="55">
        <v>35.299999999999997</v>
      </c>
      <c r="BZ120" s="55">
        <v>73.400000000000006</v>
      </c>
      <c r="CA120" s="55">
        <v>119.6</v>
      </c>
      <c r="CB120" s="55">
        <v>4.51</v>
      </c>
      <c r="CC120" s="55">
        <v>100.22</v>
      </c>
      <c r="CD120" s="55">
        <v>45.18</v>
      </c>
      <c r="CE120" s="55">
        <v>138.16999999999999</v>
      </c>
      <c r="CF120" s="55">
        <v>60.65</v>
      </c>
      <c r="CG120" s="55">
        <v>15.69</v>
      </c>
      <c r="CH120" s="55">
        <v>21.76</v>
      </c>
      <c r="CI120" s="55">
        <v>35.22</v>
      </c>
      <c r="CJ120" s="55">
        <v>61.57</v>
      </c>
      <c r="CK120" s="55">
        <v>7.04</v>
      </c>
      <c r="CL120" s="55">
        <v>7.6529999999999996</v>
      </c>
      <c r="CM120" s="55">
        <v>4.7640000000000002</v>
      </c>
      <c r="CN120" s="55">
        <v>4.5670000000000002</v>
      </c>
      <c r="CO120" s="55">
        <v>3.9140000000000001</v>
      </c>
      <c r="CP120" s="55">
        <v>2.577</v>
      </c>
      <c r="CQ120" s="55">
        <v>2.339</v>
      </c>
      <c r="CR120" s="55">
        <v>1198.1500000000001</v>
      </c>
      <c r="CS120" s="55">
        <v>1041.82</v>
      </c>
      <c r="CT120" s="55">
        <v>850.66</v>
      </c>
      <c r="CU120" s="55">
        <v>1201.48</v>
      </c>
      <c r="CV120" s="55">
        <v>1174.5899999999999</v>
      </c>
      <c r="CW120" s="55">
        <v>1163</v>
      </c>
      <c r="CX120" s="55">
        <v>1181.1099999999999</v>
      </c>
      <c r="CY120" s="55">
        <v>1154.22</v>
      </c>
      <c r="CZ120" s="55">
        <v>1142.6300000000001</v>
      </c>
      <c r="DA120" s="55">
        <v>42.499000000000002</v>
      </c>
      <c r="DB120" s="55">
        <v>40.948</v>
      </c>
      <c r="DC120" s="55">
        <v>32.389000000000003</v>
      </c>
      <c r="DD120" s="55">
        <v>17.414999999999999</v>
      </c>
      <c r="DE120" s="55">
        <v>5.9370000000000003</v>
      </c>
      <c r="DF120" s="55">
        <v>3.1520000000000001</v>
      </c>
      <c r="DG120" s="55">
        <v>5.5579999999999998</v>
      </c>
      <c r="DH120" s="55">
        <v>4.5149999999999997</v>
      </c>
      <c r="DI120" s="55">
        <v>84.105999999999995</v>
      </c>
      <c r="DJ120" s="55">
        <v>2.403</v>
      </c>
      <c r="DK120" s="55">
        <v>1.9790000000000001</v>
      </c>
      <c r="DL120" s="55">
        <v>1.413</v>
      </c>
      <c r="DM120" s="55">
        <v>0.89</v>
      </c>
      <c r="DN120" s="55">
        <v>0.65</v>
      </c>
      <c r="DO120" s="55">
        <v>0.40899999999999997</v>
      </c>
      <c r="DP120" s="55">
        <v>0.32700000000000001</v>
      </c>
      <c r="DQ120" s="55">
        <v>2.0950000000000002</v>
      </c>
      <c r="DR120" s="55">
        <v>1.486</v>
      </c>
      <c r="DS120" s="55">
        <v>0.879</v>
      </c>
      <c r="DT120" s="55">
        <v>0.82399999999999995</v>
      </c>
      <c r="DU120" s="55">
        <v>0.77300000000000002</v>
      </c>
      <c r="DV120" s="55">
        <v>0.63600000000000001</v>
      </c>
      <c r="DW120" s="55">
        <v>0.46700000000000003</v>
      </c>
      <c r="DX120" s="55">
        <v>0.29799999999999999</v>
      </c>
      <c r="DY120" s="55">
        <v>10.750999999999999</v>
      </c>
      <c r="DZ120" s="55">
        <v>6.6710000000000003</v>
      </c>
      <c r="EA120" s="55">
        <v>6.2839999999999998</v>
      </c>
      <c r="EB120" s="55">
        <v>5.4169999999999998</v>
      </c>
      <c r="EC120" s="55">
        <v>3.605</v>
      </c>
      <c r="ED120" s="55">
        <v>3.2189999999999999</v>
      </c>
      <c r="EE120" s="55">
        <v>1.3140000000000001</v>
      </c>
      <c r="EF120" s="55">
        <v>0.80100000000000005</v>
      </c>
      <c r="EG120" s="55">
        <v>0.38900000000000001</v>
      </c>
      <c r="EH120" s="55">
        <v>4.5970000000000004</v>
      </c>
      <c r="EI120" s="55">
        <v>2.613</v>
      </c>
      <c r="EJ120" s="55">
        <v>1.82</v>
      </c>
      <c r="EK120" s="55">
        <v>1.6419999999999999</v>
      </c>
      <c r="EL120" s="55">
        <v>1.08</v>
      </c>
      <c r="EM120" s="55">
        <v>1.02</v>
      </c>
      <c r="EN120" s="55">
        <v>0.42599999999999999</v>
      </c>
      <c r="EO120" s="55">
        <v>0.34699999999999998</v>
      </c>
      <c r="EP120" s="55">
        <v>0.14599999999999999</v>
      </c>
      <c r="EQ120" s="55">
        <v>121.85</v>
      </c>
      <c r="ER120" s="55">
        <v>88.23</v>
      </c>
      <c r="ES120" s="55">
        <v>9</v>
      </c>
      <c r="ET120" s="55">
        <v>49.77</v>
      </c>
      <c r="EU120" s="55">
        <v>102.4</v>
      </c>
    </row>
    <row r="121" spans="1:151" x14ac:dyDescent="0.2">
      <c r="A121" s="3">
        <v>118</v>
      </c>
      <c r="B121" s="20">
        <v>285</v>
      </c>
      <c r="C121" s="21">
        <v>306.39999999999998</v>
      </c>
      <c r="D121" s="24"/>
      <c r="E121" s="24"/>
      <c r="F121" s="24"/>
      <c r="G121" s="24"/>
      <c r="H121" s="24"/>
      <c r="I121" s="24"/>
      <c r="J121" s="24"/>
      <c r="K121" s="24"/>
      <c r="L121" s="24">
        <v>222.3</v>
      </c>
      <c r="M121" s="21">
        <v>239</v>
      </c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>
        <v>211.7</v>
      </c>
      <c r="AA121" s="34">
        <v>28.7</v>
      </c>
      <c r="AB121" s="35">
        <v>3</v>
      </c>
      <c r="AC121" s="52">
        <v>1443.89</v>
      </c>
      <c r="AD121" s="52">
        <v>1443.89</v>
      </c>
      <c r="AE121" s="24"/>
      <c r="AF121" s="53"/>
      <c r="AG121" s="52">
        <v>430.02</v>
      </c>
      <c r="AH121" s="54">
        <v>430.02</v>
      </c>
      <c r="AI121" s="52">
        <v>10</v>
      </c>
      <c r="AJ121" s="54">
        <v>10</v>
      </c>
      <c r="AK121" s="52">
        <v>1.702</v>
      </c>
      <c r="AL121" s="54">
        <v>1.702</v>
      </c>
      <c r="AM121" s="55">
        <v>0</v>
      </c>
      <c r="AN121" s="55">
        <v>1350.35</v>
      </c>
      <c r="AO121" s="55">
        <v>0</v>
      </c>
      <c r="AP121" s="55">
        <v>958.08</v>
      </c>
      <c r="AQ121" s="55">
        <v>909.97</v>
      </c>
      <c r="AR121" s="55">
        <v>1546.57</v>
      </c>
      <c r="AS121" s="55">
        <v>0</v>
      </c>
      <c r="AT121" s="55">
        <v>1222.73</v>
      </c>
      <c r="AU121" s="55">
        <v>1205.02</v>
      </c>
      <c r="AV121" s="55">
        <v>1639.11</v>
      </c>
      <c r="AW121" s="55">
        <v>0</v>
      </c>
      <c r="AX121" s="55">
        <v>1379.46</v>
      </c>
      <c r="AY121" s="55">
        <v>1315.1</v>
      </c>
      <c r="AZ121" s="55">
        <v>782.44</v>
      </c>
      <c r="BA121" s="55">
        <v>1148.6199999999999</v>
      </c>
      <c r="BB121" s="55">
        <v>975.6</v>
      </c>
      <c r="BC121" s="55">
        <v>853.5</v>
      </c>
      <c r="BD121" s="55">
        <v>13.48</v>
      </c>
      <c r="BE121" s="55">
        <v>1266.9000000000001</v>
      </c>
      <c r="BF121" s="55">
        <v>1261.6600000000001</v>
      </c>
      <c r="BG121" s="55">
        <v>1087.42</v>
      </c>
      <c r="BH121" s="55">
        <v>1086.92</v>
      </c>
      <c r="BI121" s="55">
        <v>673.14</v>
      </c>
      <c r="BJ121" s="55">
        <v>23.41</v>
      </c>
      <c r="BK121" s="55">
        <v>687.16</v>
      </c>
      <c r="BL121" s="55">
        <v>0</v>
      </c>
      <c r="BM121" s="55">
        <v>354.84</v>
      </c>
      <c r="BN121" s="55">
        <v>0</v>
      </c>
      <c r="BO121" s="55">
        <v>119.27</v>
      </c>
      <c r="BP121" s="55">
        <v>0</v>
      </c>
      <c r="BQ121" s="55">
        <v>12.56</v>
      </c>
      <c r="BR121" s="55">
        <v>1.92</v>
      </c>
      <c r="BS121" s="55">
        <v>10.67</v>
      </c>
      <c r="BT121" s="55">
        <v>14.483000000000001</v>
      </c>
      <c r="BU121" s="55">
        <v>9.2729999999999997</v>
      </c>
      <c r="BV121" s="55">
        <v>0.86399999999999999</v>
      </c>
      <c r="BW121" s="55">
        <v>1.72</v>
      </c>
      <c r="BX121" s="55">
        <v>21.7</v>
      </c>
      <c r="BY121" s="55">
        <v>35.299999999999997</v>
      </c>
      <c r="BZ121" s="55">
        <v>73.400000000000006</v>
      </c>
      <c r="CA121" s="55">
        <v>119.6</v>
      </c>
      <c r="CB121" s="55">
        <v>4.51</v>
      </c>
      <c r="CC121" s="55">
        <v>100.22</v>
      </c>
      <c r="CD121" s="55">
        <v>45.18</v>
      </c>
      <c r="CE121" s="55">
        <v>138.16999999999999</v>
      </c>
      <c r="CF121" s="55">
        <v>60.65</v>
      </c>
      <c r="CG121" s="55">
        <v>15.69</v>
      </c>
      <c r="CH121" s="55">
        <v>21.76</v>
      </c>
      <c r="CI121" s="55">
        <v>35.22</v>
      </c>
      <c r="CJ121" s="55">
        <v>61.57</v>
      </c>
      <c r="CK121" s="55">
        <v>7.04</v>
      </c>
      <c r="CL121" s="55">
        <v>7.6529999999999996</v>
      </c>
      <c r="CM121" s="55">
        <v>4.7640000000000002</v>
      </c>
      <c r="CN121" s="55">
        <v>4.5670000000000002</v>
      </c>
      <c r="CO121" s="55">
        <v>3.9140000000000001</v>
      </c>
      <c r="CP121" s="55">
        <v>2.577</v>
      </c>
      <c r="CQ121" s="55">
        <v>2.339</v>
      </c>
      <c r="CR121" s="55">
        <v>1198.1500000000001</v>
      </c>
      <c r="CS121" s="55">
        <v>1041.82</v>
      </c>
      <c r="CT121" s="55">
        <v>850.66</v>
      </c>
      <c r="CU121" s="55">
        <v>1201.48</v>
      </c>
      <c r="CV121" s="55">
        <v>1174.5899999999999</v>
      </c>
      <c r="CW121" s="55">
        <v>1163</v>
      </c>
      <c r="CX121" s="55">
        <v>1181.1099999999999</v>
      </c>
      <c r="CY121" s="55">
        <v>1154.22</v>
      </c>
      <c r="CZ121" s="55">
        <v>1142.6300000000001</v>
      </c>
      <c r="DA121" s="55">
        <v>42.499000000000002</v>
      </c>
      <c r="DB121" s="55">
        <v>40.948</v>
      </c>
      <c r="DC121" s="55">
        <v>32.389000000000003</v>
      </c>
      <c r="DD121" s="55">
        <v>17.414999999999999</v>
      </c>
      <c r="DE121" s="55">
        <v>5.9370000000000003</v>
      </c>
      <c r="DF121" s="55">
        <v>3.1520000000000001</v>
      </c>
      <c r="DG121" s="55">
        <v>5.5579999999999998</v>
      </c>
      <c r="DH121" s="55">
        <v>4.5149999999999997</v>
      </c>
      <c r="DI121" s="55">
        <v>84.105999999999995</v>
      </c>
      <c r="DJ121" s="55">
        <v>2.403</v>
      </c>
      <c r="DK121" s="55">
        <v>1.9790000000000001</v>
      </c>
      <c r="DL121" s="55">
        <v>1.413</v>
      </c>
      <c r="DM121" s="55">
        <v>0.89</v>
      </c>
      <c r="DN121" s="55">
        <v>0.65</v>
      </c>
      <c r="DO121" s="55">
        <v>0.40899999999999997</v>
      </c>
      <c r="DP121" s="55">
        <v>0.32700000000000001</v>
      </c>
      <c r="DQ121" s="55">
        <v>2.0950000000000002</v>
      </c>
      <c r="DR121" s="55">
        <v>1.486</v>
      </c>
      <c r="DS121" s="55">
        <v>0.879</v>
      </c>
      <c r="DT121" s="55">
        <v>0.82399999999999995</v>
      </c>
      <c r="DU121" s="55">
        <v>0.77300000000000002</v>
      </c>
      <c r="DV121" s="55">
        <v>0.63600000000000001</v>
      </c>
      <c r="DW121" s="55">
        <v>0.46700000000000003</v>
      </c>
      <c r="DX121" s="55">
        <v>0.29799999999999999</v>
      </c>
      <c r="DY121" s="55">
        <v>10.750999999999999</v>
      </c>
      <c r="DZ121" s="55">
        <v>6.6710000000000003</v>
      </c>
      <c r="EA121" s="55">
        <v>6.2839999999999998</v>
      </c>
      <c r="EB121" s="55">
        <v>5.4169999999999998</v>
      </c>
      <c r="EC121" s="55">
        <v>3.605</v>
      </c>
      <c r="ED121" s="55">
        <v>3.2189999999999999</v>
      </c>
      <c r="EE121" s="55">
        <v>1.3140000000000001</v>
      </c>
      <c r="EF121" s="55">
        <v>0.80100000000000005</v>
      </c>
      <c r="EG121" s="55">
        <v>0.38900000000000001</v>
      </c>
      <c r="EH121" s="55">
        <v>4.5970000000000004</v>
      </c>
      <c r="EI121" s="55">
        <v>2.613</v>
      </c>
      <c r="EJ121" s="55">
        <v>1.82</v>
      </c>
      <c r="EK121" s="55">
        <v>1.6419999999999999</v>
      </c>
      <c r="EL121" s="55">
        <v>1.08</v>
      </c>
      <c r="EM121" s="55">
        <v>1.02</v>
      </c>
      <c r="EN121" s="55">
        <v>0.42599999999999999</v>
      </c>
      <c r="EO121" s="55">
        <v>0.34699999999999998</v>
      </c>
      <c r="EP121" s="55">
        <v>0.14599999999999999</v>
      </c>
      <c r="EQ121" s="55">
        <v>121.85</v>
      </c>
      <c r="ER121" s="55">
        <v>88.23</v>
      </c>
      <c r="ES121" s="55">
        <v>9</v>
      </c>
      <c r="ET121" s="55">
        <v>49.77</v>
      </c>
      <c r="EU121" s="55">
        <v>102.4</v>
      </c>
    </row>
    <row r="122" spans="1:151" x14ac:dyDescent="0.2">
      <c r="A122" s="3">
        <v>119</v>
      </c>
      <c r="B122" s="20">
        <v>285</v>
      </c>
      <c r="C122" s="21">
        <v>306.39999999999998</v>
      </c>
      <c r="D122" s="24"/>
      <c r="E122" s="24"/>
      <c r="F122" s="24"/>
      <c r="G122" s="24"/>
      <c r="H122" s="24"/>
      <c r="I122" s="24"/>
      <c r="J122" s="24"/>
      <c r="K122" s="24"/>
      <c r="L122" s="24">
        <v>222.3</v>
      </c>
      <c r="M122" s="21">
        <v>239</v>
      </c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>
        <v>211.7</v>
      </c>
      <c r="AA122" s="34">
        <v>28.7</v>
      </c>
      <c r="AB122" s="35">
        <v>3</v>
      </c>
      <c r="AC122" s="52">
        <v>1443.89</v>
      </c>
      <c r="AD122" s="52">
        <v>1443.89</v>
      </c>
      <c r="AE122" s="24"/>
      <c r="AF122" s="53"/>
      <c r="AG122" s="52">
        <v>430.02</v>
      </c>
      <c r="AH122" s="54">
        <v>430.02</v>
      </c>
      <c r="AI122" s="52">
        <v>10</v>
      </c>
      <c r="AJ122" s="54">
        <v>10</v>
      </c>
      <c r="AK122" s="52">
        <v>1.702</v>
      </c>
      <c r="AL122" s="54">
        <v>1.702</v>
      </c>
      <c r="AM122" s="55">
        <v>0</v>
      </c>
      <c r="AN122" s="55">
        <v>1350.35</v>
      </c>
      <c r="AO122" s="55">
        <v>0</v>
      </c>
      <c r="AP122" s="55">
        <v>958.08</v>
      </c>
      <c r="AQ122" s="55">
        <v>909.97</v>
      </c>
      <c r="AR122" s="55">
        <v>1546.57</v>
      </c>
      <c r="AS122" s="55">
        <v>0</v>
      </c>
      <c r="AT122" s="55">
        <v>1222.73</v>
      </c>
      <c r="AU122" s="55">
        <v>1205.02</v>
      </c>
      <c r="AV122" s="55">
        <v>1639.11</v>
      </c>
      <c r="AW122" s="55">
        <v>0</v>
      </c>
      <c r="AX122" s="55">
        <v>1379.46</v>
      </c>
      <c r="AY122" s="55">
        <v>1315.1</v>
      </c>
      <c r="AZ122" s="55">
        <v>782.44</v>
      </c>
      <c r="BA122" s="55">
        <v>1148.6199999999999</v>
      </c>
      <c r="BB122" s="55">
        <v>975.6</v>
      </c>
      <c r="BC122" s="55">
        <v>853.5</v>
      </c>
      <c r="BD122" s="55">
        <v>13.48</v>
      </c>
      <c r="BE122" s="55">
        <v>1266.9000000000001</v>
      </c>
      <c r="BF122" s="55">
        <v>1261.6600000000001</v>
      </c>
      <c r="BG122" s="55">
        <v>1087.42</v>
      </c>
      <c r="BH122" s="55">
        <v>1086.92</v>
      </c>
      <c r="BI122" s="55">
        <v>673.14</v>
      </c>
      <c r="BJ122" s="55">
        <v>23.41</v>
      </c>
      <c r="BK122" s="55">
        <v>687.16</v>
      </c>
      <c r="BL122" s="55">
        <v>0</v>
      </c>
      <c r="BM122" s="55">
        <v>354.84</v>
      </c>
      <c r="BN122" s="55">
        <v>0</v>
      </c>
      <c r="BO122" s="55">
        <v>119.27</v>
      </c>
      <c r="BP122" s="55">
        <v>0</v>
      </c>
      <c r="BQ122" s="55">
        <v>12.56</v>
      </c>
      <c r="BR122" s="55">
        <v>1.92</v>
      </c>
      <c r="BS122" s="55">
        <v>10.67</v>
      </c>
      <c r="BT122" s="55">
        <v>14.483000000000001</v>
      </c>
      <c r="BU122" s="55">
        <v>9.2729999999999997</v>
      </c>
      <c r="BV122" s="55">
        <v>0.86399999999999999</v>
      </c>
      <c r="BW122" s="55">
        <v>1.72</v>
      </c>
      <c r="BX122" s="55">
        <v>21.7</v>
      </c>
      <c r="BY122" s="55">
        <v>35.299999999999997</v>
      </c>
      <c r="BZ122" s="55">
        <v>73.400000000000006</v>
      </c>
      <c r="CA122" s="55">
        <v>119.6</v>
      </c>
      <c r="CB122" s="55">
        <v>4.51</v>
      </c>
      <c r="CC122" s="55">
        <v>100.22</v>
      </c>
      <c r="CD122" s="55">
        <v>45.18</v>
      </c>
      <c r="CE122" s="55">
        <v>138.16999999999999</v>
      </c>
      <c r="CF122" s="55">
        <v>60.65</v>
      </c>
      <c r="CG122" s="55">
        <v>15.69</v>
      </c>
      <c r="CH122" s="55">
        <v>21.76</v>
      </c>
      <c r="CI122" s="55">
        <v>35.22</v>
      </c>
      <c r="CJ122" s="55">
        <v>61.57</v>
      </c>
      <c r="CK122" s="55">
        <v>7.04</v>
      </c>
      <c r="CL122" s="55">
        <v>7.6529999999999996</v>
      </c>
      <c r="CM122" s="55">
        <v>4.7640000000000002</v>
      </c>
      <c r="CN122" s="55">
        <v>4.5670000000000002</v>
      </c>
      <c r="CO122" s="55">
        <v>3.9140000000000001</v>
      </c>
      <c r="CP122" s="55">
        <v>2.577</v>
      </c>
      <c r="CQ122" s="55">
        <v>2.339</v>
      </c>
      <c r="CR122" s="55">
        <v>1198.1500000000001</v>
      </c>
      <c r="CS122" s="55">
        <v>1041.82</v>
      </c>
      <c r="CT122" s="55">
        <v>850.66</v>
      </c>
      <c r="CU122" s="55">
        <v>1201.48</v>
      </c>
      <c r="CV122" s="55">
        <v>1174.5899999999999</v>
      </c>
      <c r="CW122" s="55">
        <v>1163</v>
      </c>
      <c r="CX122" s="55">
        <v>1181.1099999999999</v>
      </c>
      <c r="CY122" s="55">
        <v>1154.22</v>
      </c>
      <c r="CZ122" s="55">
        <v>1142.6300000000001</v>
      </c>
      <c r="DA122" s="55">
        <v>42.499000000000002</v>
      </c>
      <c r="DB122" s="55">
        <v>40.948</v>
      </c>
      <c r="DC122" s="55">
        <v>32.389000000000003</v>
      </c>
      <c r="DD122" s="55">
        <v>17.414999999999999</v>
      </c>
      <c r="DE122" s="55">
        <v>5.9370000000000003</v>
      </c>
      <c r="DF122" s="55">
        <v>3.1520000000000001</v>
      </c>
      <c r="DG122" s="55">
        <v>5.5579999999999998</v>
      </c>
      <c r="DH122" s="55">
        <v>4.5149999999999997</v>
      </c>
      <c r="DI122" s="55">
        <v>84.105999999999995</v>
      </c>
      <c r="DJ122" s="55">
        <v>2.403</v>
      </c>
      <c r="DK122" s="55">
        <v>1.9790000000000001</v>
      </c>
      <c r="DL122" s="55">
        <v>1.413</v>
      </c>
      <c r="DM122" s="55">
        <v>0.89</v>
      </c>
      <c r="DN122" s="55">
        <v>0.65</v>
      </c>
      <c r="DO122" s="55">
        <v>0.40899999999999997</v>
      </c>
      <c r="DP122" s="55">
        <v>0.32700000000000001</v>
      </c>
      <c r="DQ122" s="55">
        <v>2.0950000000000002</v>
      </c>
      <c r="DR122" s="55">
        <v>1.486</v>
      </c>
      <c r="DS122" s="55">
        <v>0.879</v>
      </c>
      <c r="DT122" s="55">
        <v>0.82399999999999995</v>
      </c>
      <c r="DU122" s="55">
        <v>0.77300000000000002</v>
      </c>
      <c r="DV122" s="55">
        <v>0.63600000000000001</v>
      </c>
      <c r="DW122" s="55">
        <v>0.46700000000000003</v>
      </c>
      <c r="DX122" s="55">
        <v>0.29799999999999999</v>
      </c>
      <c r="DY122" s="55">
        <v>10.750999999999999</v>
      </c>
      <c r="DZ122" s="55">
        <v>6.6710000000000003</v>
      </c>
      <c r="EA122" s="55">
        <v>6.2839999999999998</v>
      </c>
      <c r="EB122" s="55">
        <v>5.4169999999999998</v>
      </c>
      <c r="EC122" s="55">
        <v>3.605</v>
      </c>
      <c r="ED122" s="55">
        <v>3.2189999999999999</v>
      </c>
      <c r="EE122" s="55">
        <v>1.3140000000000001</v>
      </c>
      <c r="EF122" s="55">
        <v>0.80100000000000005</v>
      </c>
      <c r="EG122" s="55">
        <v>0.38900000000000001</v>
      </c>
      <c r="EH122" s="55">
        <v>4.5970000000000004</v>
      </c>
      <c r="EI122" s="55">
        <v>2.613</v>
      </c>
      <c r="EJ122" s="55">
        <v>1.82</v>
      </c>
      <c r="EK122" s="55">
        <v>1.6419999999999999</v>
      </c>
      <c r="EL122" s="55">
        <v>1.08</v>
      </c>
      <c r="EM122" s="55">
        <v>1.02</v>
      </c>
      <c r="EN122" s="55">
        <v>0.42599999999999999</v>
      </c>
      <c r="EO122" s="55">
        <v>0.34699999999999998</v>
      </c>
      <c r="EP122" s="55">
        <v>0.14599999999999999</v>
      </c>
      <c r="EQ122" s="55">
        <v>121.85</v>
      </c>
      <c r="ER122" s="55">
        <v>88.23</v>
      </c>
      <c r="ES122" s="55">
        <v>9</v>
      </c>
      <c r="ET122" s="55">
        <v>49.77</v>
      </c>
      <c r="EU122" s="55">
        <v>102.4</v>
      </c>
    </row>
    <row r="123" spans="1:151" x14ac:dyDescent="0.2">
      <c r="A123" s="3">
        <v>120</v>
      </c>
      <c r="B123" s="20">
        <v>285</v>
      </c>
      <c r="C123" s="21">
        <v>306.39999999999998</v>
      </c>
      <c r="D123" s="24"/>
      <c r="E123" s="24"/>
      <c r="F123" s="24"/>
      <c r="G123" s="24"/>
      <c r="H123" s="24"/>
      <c r="I123" s="24"/>
      <c r="J123" s="24"/>
      <c r="K123" s="24"/>
      <c r="L123" s="24">
        <v>222.3</v>
      </c>
      <c r="M123" s="21">
        <v>239</v>
      </c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>
        <v>211.7</v>
      </c>
      <c r="AA123" s="34">
        <v>28.7</v>
      </c>
      <c r="AB123" s="35">
        <v>3</v>
      </c>
      <c r="AC123" s="52">
        <v>1443.89</v>
      </c>
      <c r="AD123" s="52">
        <v>1443.89</v>
      </c>
      <c r="AE123" s="24"/>
      <c r="AF123" s="53"/>
      <c r="AG123" s="52">
        <v>430.02</v>
      </c>
      <c r="AH123" s="54">
        <v>430.02</v>
      </c>
      <c r="AI123" s="52">
        <v>10</v>
      </c>
      <c r="AJ123" s="54">
        <v>10</v>
      </c>
      <c r="AK123" s="52">
        <v>1.702</v>
      </c>
      <c r="AL123" s="54">
        <v>1.702</v>
      </c>
      <c r="AM123" s="55">
        <v>0</v>
      </c>
      <c r="AN123" s="55">
        <v>1350.35</v>
      </c>
      <c r="AO123" s="55">
        <v>0</v>
      </c>
      <c r="AP123" s="55">
        <v>958.08</v>
      </c>
      <c r="AQ123" s="55">
        <v>909.97</v>
      </c>
      <c r="AR123" s="55">
        <v>1546.57</v>
      </c>
      <c r="AS123" s="55">
        <v>0</v>
      </c>
      <c r="AT123" s="55">
        <v>1222.73</v>
      </c>
      <c r="AU123" s="55">
        <v>1205.02</v>
      </c>
      <c r="AV123" s="55">
        <v>1639.11</v>
      </c>
      <c r="AW123" s="55">
        <v>0</v>
      </c>
      <c r="AX123" s="55">
        <v>1379.46</v>
      </c>
      <c r="AY123" s="55">
        <v>1315.1</v>
      </c>
      <c r="AZ123" s="55">
        <v>782.44</v>
      </c>
      <c r="BA123" s="55">
        <v>1148.6199999999999</v>
      </c>
      <c r="BB123" s="55">
        <v>975.6</v>
      </c>
      <c r="BC123" s="55">
        <v>853.5</v>
      </c>
      <c r="BD123" s="55">
        <v>13.48</v>
      </c>
      <c r="BE123" s="55">
        <v>1266.9000000000001</v>
      </c>
      <c r="BF123" s="55">
        <v>1261.6600000000001</v>
      </c>
      <c r="BG123" s="55">
        <v>1087.42</v>
      </c>
      <c r="BH123" s="55">
        <v>1086.92</v>
      </c>
      <c r="BI123" s="55">
        <v>673.14</v>
      </c>
      <c r="BJ123" s="55">
        <v>23.41</v>
      </c>
      <c r="BK123" s="55">
        <v>687.16</v>
      </c>
      <c r="BL123" s="55">
        <v>0</v>
      </c>
      <c r="BM123" s="55">
        <v>354.84</v>
      </c>
      <c r="BN123" s="55">
        <v>0</v>
      </c>
      <c r="BO123" s="55">
        <v>119.27</v>
      </c>
      <c r="BP123" s="55">
        <v>0</v>
      </c>
      <c r="BQ123" s="55">
        <v>12.56</v>
      </c>
      <c r="BR123" s="55">
        <v>1.92</v>
      </c>
      <c r="BS123" s="55">
        <v>10.67</v>
      </c>
      <c r="BT123" s="55">
        <v>14.483000000000001</v>
      </c>
      <c r="BU123" s="55">
        <v>9.2729999999999997</v>
      </c>
      <c r="BV123" s="55">
        <v>0.86399999999999999</v>
      </c>
      <c r="BW123" s="55">
        <v>1.72</v>
      </c>
      <c r="BX123" s="55">
        <v>21.7</v>
      </c>
      <c r="BY123" s="55">
        <v>35.299999999999997</v>
      </c>
      <c r="BZ123" s="55">
        <v>73.400000000000006</v>
      </c>
      <c r="CA123" s="55">
        <v>119.6</v>
      </c>
      <c r="CB123" s="55">
        <v>4.51</v>
      </c>
      <c r="CC123" s="55">
        <v>100.22</v>
      </c>
      <c r="CD123" s="55">
        <v>45.18</v>
      </c>
      <c r="CE123" s="55">
        <v>138.16999999999999</v>
      </c>
      <c r="CF123" s="55">
        <v>60.65</v>
      </c>
      <c r="CG123" s="55">
        <v>15.69</v>
      </c>
      <c r="CH123" s="55">
        <v>21.76</v>
      </c>
      <c r="CI123" s="55">
        <v>35.22</v>
      </c>
      <c r="CJ123" s="55">
        <v>61.57</v>
      </c>
      <c r="CK123" s="55">
        <v>7.04</v>
      </c>
      <c r="CL123" s="55">
        <v>7.6529999999999996</v>
      </c>
      <c r="CM123" s="55">
        <v>4.7640000000000002</v>
      </c>
      <c r="CN123" s="55">
        <v>4.5670000000000002</v>
      </c>
      <c r="CO123" s="55">
        <v>3.9140000000000001</v>
      </c>
      <c r="CP123" s="55">
        <v>2.577</v>
      </c>
      <c r="CQ123" s="55">
        <v>2.339</v>
      </c>
      <c r="CR123" s="55">
        <v>1198.1500000000001</v>
      </c>
      <c r="CS123" s="55">
        <v>1041.82</v>
      </c>
      <c r="CT123" s="55">
        <v>850.66</v>
      </c>
      <c r="CU123" s="55">
        <v>1201.48</v>
      </c>
      <c r="CV123" s="55">
        <v>1174.5899999999999</v>
      </c>
      <c r="CW123" s="55">
        <v>1163</v>
      </c>
      <c r="CX123" s="55">
        <v>1181.1099999999999</v>
      </c>
      <c r="CY123" s="55">
        <v>1154.22</v>
      </c>
      <c r="CZ123" s="55">
        <v>1142.6300000000001</v>
      </c>
      <c r="DA123" s="55">
        <v>42.499000000000002</v>
      </c>
      <c r="DB123" s="55">
        <v>40.948</v>
      </c>
      <c r="DC123" s="55">
        <v>32.389000000000003</v>
      </c>
      <c r="DD123" s="55">
        <v>17.414999999999999</v>
      </c>
      <c r="DE123" s="55">
        <v>5.9370000000000003</v>
      </c>
      <c r="DF123" s="55">
        <v>3.1520000000000001</v>
      </c>
      <c r="DG123" s="55">
        <v>5.5579999999999998</v>
      </c>
      <c r="DH123" s="55">
        <v>4.5149999999999997</v>
      </c>
      <c r="DI123" s="55">
        <v>84.105999999999995</v>
      </c>
      <c r="DJ123" s="55">
        <v>2.403</v>
      </c>
      <c r="DK123" s="55">
        <v>1.9790000000000001</v>
      </c>
      <c r="DL123" s="55">
        <v>1.413</v>
      </c>
      <c r="DM123" s="55">
        <v>0.89</v>
      </c>
      <c r="DN123" s="55">
        <v>0.65</v>
      </c>
      <c r="DO123" s="55">
        <v>0.40899999999999997</v>
      </c>
      <c r="DP123" s="55">
        <v>0.32700000000000001</v>
      </c>
      <c r="DQ123" s="55">
        <v>2.0950000000000002</v>
      </c>
      <c r="DR123" s="55">
        <v>1.486</v>
      </c>
      <c r="DS123" s="55">
        <v>0.879</v>
      </c>
      <c r="DT123" s="55">
        <v>0.82399999999999995</v>
      </c>
      <c r="DU123" s="55">
        <v>0.77300000000000002</v>
      </c>
      <c r="DV123" s="55">
        <v>0.63600000000000001</v>
      </c>
      <c r="DW123" s="55">
        <v>0.46700000000000003</v>
      </c>
      <c r="DX123" s="55">
        <v>0.29799999999999999</v>
      </c>
      <c r="DY123" s="55">
        <v>10.750999999999999</v>
      </c>
      <c r="DZ123" s="55">
        <v>6.6710000000000003</v>
      </c>
      <c r="EA123" s="55">
        <v>6.2839999999999998</v>
      </c>
      <c r="EB123" s="55">
        <v>5.4169999999999998</v>
      </c>
      <c r="EC123" s="55">
        <v>3.605</v>
      </c>
      <c r="ED123" s="55">
        <v>3.2189999999999999</v>
      </c>
      <c r="EE123" s="55">
        <v>1.3140000000000001</v>
      </c>
      <c r="EF123" s="55">
        <v>0.80100000000000005</v>
      </c>
      <c r="EG123" s="55">
        <v>0.38900000000000001</v>
      </c>
      <c r="EH123" s="55">
        <v>4.5970000000000004</v>
      </c>
      <c r="EI123" s="55">
        <v>2.613</v>
      </c>
      <c r="EJ123" s="55">
        <v>1.82</v>
      </c>
      <c r="EK123" s="55">
        <v>1.6419999999999999</v>
      </c>
      <c r="EL123" s="55">
        <v>1.08</v>
      </c>
      <c r="EM123" s="55">
        <v>1.02</v>
      </c>
      <c r="EN123" s="55">
        <v>0.42599999999999999</v>
      </c>
      <c r="EO123" s="55">
        <v>0.34699999999999998</v>
      </c>
      <c r="EP123" s="55">
        <v>0.14599999999999999</v>
      </c>
      <c r="EQ123" s="55">
        <v>121.85</v>
      </c>
      <c r="ER123" s="55">
        <v>88.23</v>
      </c>
      <c r="ES123" s="55">
        <v>9</v>
      </c>
      <c r="ET123" s="55">
        <v>49.77</v>
      </c>
      <c r="EU123" s="55">
        <v>102.4</v>
      </c>
    </row>
    <row r="124" spans="1:151" x14ac:dyDescent="0.2">
      <c r="AA124" s="26">
        <v>98</v>
      </c>
      <c r="ET124" s="52"/>
      <c r="EU124" s="52"/>
    </row>
    <row r="125" spans="1:151" x14ac:dyDescent="0.2">
      <c r="AA125" s="26">
        <v>98</v>
      </c>
    </row>
    <row r="126" spans="1:151" x14ac:dyDescent="0.2">
      <c r="AA126" s="26">
        <v>98</v>
      </c>
    </row>
    <row r="127" spans="1:151" x14ac:dyDescent="0.2">
      <c r="AA127" s="26">
        <v>98</v>
      </c>
    </row>
    <row r="128" spans="1:151" x14ac:dyDescent="0.2">
      <c r="AA128" s="26">
        <v>98</v>
      </c>
    </row>
    <row r="129" spans="27:27" x14ac:dyDescent="0.2">
      <c r="AA129" s="26">
        <v>98</v>
      </c>
    </row>
    <row r="130" spans="27:27" x14ac:dyDescent="0.2">
      <c r="AA130" s="26">
        <v>98</v>
      </c>
    </row>
    <row r="131" spans="27:27" x14ac:dyDescent="0.2">
      <c r="AA131" s="26">
        <v>98</v>
      </c>
    </row>
    <row r="132" spans="27:27" x14ac:dyDescent="0.2">
      <c r="AA132" s="26">
        <v>98</v>
      </c>
    </row>
    <row r="133" spans="27:27" x14ac:dyDescent="0.2">
      <c r="AA133" s="26">
        <v>98</v>
      </c>
    </row>
    <row r="134" spans="27:27" x14ac:dyDescent="0.2">
      <c r="AA134" s="26">
        <v>98</v>
      </c>
    </row>
    <row r="135" spans="27:27" x14ac:dyDescent="0.2">
      <c r="AA135" s="26">
        <v>98</v>
      </c>
    </row>
    <row r="136" spans="27:27" x14ac:dyDescent="0.2">
      <c r="AA136" s="26">
        <v>98</v>
      </c>
    </row>
    <row r="137" spans="27:27" x14ac:dyDescent="0.2">
      <c r="AA137" s="26">
        <v>98</v>
      </c>
    </row>
    <row r="138" spans="27:27" x14ac:dyDescent="0.2">
      <c r="AA138" s="26">
        <v>98</v>
      </c>
    </row>
    <row r="139" spans="27:27" x14ac:dyDescent="0.2">
      <c r="AA139" s="26">
        <v>98</v>
      </c>
    </row>
    <row r="140" spans="27:27" x14ac:dyDescent="0.2">
      <c r="AA140" s="26">
        <v>61.29</v>
      </c>
    </row>
    <row r="141" spans="27:27" x14ac:dyDescent="0.2">
      <c r="AA141" s="26">
        <v>61.29</v>
      </c>
    </row>
    <row r="142" spans="27:27" x14ac:dyDescent="0.2">
      <c r="AA142" s="26">
        <v>61.29</v>
      </c>
    </row>
    <row r="143" spans="27:27" x14ac:dyDescent="0.2">
      <c r="AA143" s="26">
        <v>61.29</v>
      </c>
    </row>
    <row r="144" spans="27:27" x14ac:dyDescent="0.2">
      <c r="AA144" s="26">
        <v>61.29</v>
      </c>
    </row>
    <row r="145" spans="27:27" x14ac:dyDescent="0.2">
      <c r="AA145" s="26">
        <v>59.82</v>
      </c>
    </row>
    <row r="146" spans="27:27" x14ac:dyDescent="0.2">
      <c r="AA146" s="26">
        <v>61.08</v>
      </c>
    </row>
    <row r="147" spans="27:27" x14ac:dyDescent="0.2">
      <c r="AA147" s="26">
        <v>62.35</v>
      </c>
    </row>
    <row r="148" spans="27:27" x14ac:dyDescent="0.2">
      <c r="AA148" s="26">
        <v>63.62</v>
      </c>
    </row>
    <row r="149" spans="27:27" x14ac:dyDescent="0.2">
      <c r="AA149" s="26">
        <v>64.89</v>
      </c>
    </row>
    <row r="150" spans="27:27" x14ac:dyDescent="0.2">
      <c r="AA150" s="26">
        <v>66.16</v>
      </c>
    </row>
    <row r="151" spans="27:27" x14ac:dyDescent="0.2">
      <c r="AA151" s="26">
        <v>67.42</v>
      </c>
    </row>
    <row r="152" spans="27:27" x14ac:dyDescent="0.2">
      <c r="AA152" s="26">
        <v>68.66</v>
      </c>
    </row>
    <row r="153" spans="27:27" x14ac:dyDescent="0.2">
      <c r="AA153" s="26">
        <v>69.89</v>
      </c>
    </row>
    <row r="154" spans="27:27" x14ac:dyDescent="0.2">
      <c r="AA154" s="26">
        <v>71.069999999999993</v>
      </c>
    </row>
    <row r="155" spans="27:27" x14ac:dyDescent="0.2">
      <c r="AA155" s="26">
        <v>72.2</v>
      </c>
    </row>
    <row r="156" spans="27:27" x14ac:dyDescent="0.2">
      <c r="AA156" s="26">
        <v>73.290000000000006</v>
      </c>
    </row>
    <row r="157" spans="27:27" x14ac:dyDescent="0.2">
      <c r="AA157" s="26">
        <v>74.34</v>
      </c>
    </row>
    <row r="158" spans="27:27" x14ac:dyDescent="0.2">
      <c r="AA158" s="26">
        <v>75.36</v>
      </c>
    </row>
    <row r="159" spans="27:27" x14ac:dyDescent="0.2">
      <c r="AA159" s="26">
        <v>76.36</v>
      </c>
    </row>
    <row r="160" spans="27:27" x14ac:dyDescent="0.2">
      <c r="AA160" s="26">
        <v>77.34</v>
      </c>
    </row>
    <row r="161" spans="27:27" x14ac:dyDescent="0.2">
      <c r="AA161" s="26">
        <v>78.3</v>
      </c>
    </row>
    <row r="162" spans="27:27" x14ac:dyDescent="0.2">
      <c r="AA162" s="26">
        <v>79.260000000000005</v>
      </c>
    </row>
    <row r="163" spans="27:27" x14ac:dyDescent="0.2">
      <c r="AA163" s="26">
        <v>80.19</v>
      </c>
    </row>
    <row r="164" spans="27:27" x14ac:dyDescent="0.2">
      <c r="AA164" s="26">
        <v>81.13</v>
      </c>
    </row>
    <row r="165" spans="27:27" x14ac:dyDescent="0.2">
      <c r="AA165" s="26">
        <v>82.07</v>
      </c>
    </row>
    <row r="166" spans="27:27" x14ac:dyDescent="0.2">
      <c r="AA166" s="26">
        <v>83.01</v>
      </c>
    </row>
    <row r="167" spans="27:27" x14ac:dyDescent="0.2">
      <c r="AA167" s="26">
        <v>83.95</v>
      </c>
    </row>
    <row r="168" spans="27:27" x14ac:dyDescent="0.2">
      <c r="AA168" s="26">
        <v>84.89</v>
      </c>
    </row>
    <row r="169" spans="27:27" x14ac:dyDescent="0.2">
      <c r="AA169" s="26">
        <v>85.82</v>
      </c>
    </row>
    <row r="170" spans="27:27" x14ac:dyDescent="0.2">
      <c r="AA170" s="26">
        <v>86.74</v>
      </c>
    </row>
    <row r="171" spans="27:27" x14ac:dyDescent="0.2">
      <c r="AA171" s="26">
        <v>87.65</v>
      </c>
    </row>
    <row r="172" spans="27:27" x14ac:dyDescent="0.2">
      <c r="AA172" s="26">
        <v>88.55</v>
      </c>
    </row>
    <row r="173" spans="27:27" x14ac:dyDescent="0.2">
      <c r="AA173" s="26">
        <v>89.45</v>
      </c>
    </row>
    <row r="174" spans="27:27" x14ac:dyDescent="0.2">
      <c r="AA174" s="26">
        <v>90.31</v>
      </c>
    </row>
    <row r="175" spans="27:27" x14ac:dyDescent="0.2">
      <c r="AA175" s="26">
        <v>91.15</v>
      </c>
    </row>
    <row r="176" spans="27:27" x14ac:dyDescent="0.2">
      <c r="AA176" s="26">
        <v>91.95</v>
      </c>
    </row>
    <row r="177" spans="27:27" x14ac:dyDescent="0.2">
      <c r="AA177" s="26">
        <v>92.71</v>
      </c>
    </row>
    <row r="178" spans="27:27" x14ac:dyDescent="0.2">
      <c r="AA178" s="26">
        <v>93.44</v>
      </c>
    </row>
    <row r="179" spans="27:27" x14ac:dyDescent="0.2">
      <c r="AA179" s="26">
        <v>94.12</v>
      </c>
    </row>
    <row r="180" spans="27:27" x14ac:dyDescent="0.2">
      <c r="AA180" s="26">
        <v>94.77</v>
      </c>
    </row>
    <row r="181" spans="27:27" x14ac:dyDescent="0.2">
      <c r="AA181" s="26">
        <v>95.37</v>
      </c>
    </row>
    <row r="182" spans="27:27" x14ac:dyDescent="0.2">
      <c r="AA182" s="26">
        <v>95.94</v>
      </c>
    </row>
    <row r="183" spans="27:27" x14ac:dyDescent="0.2">
      <c r="AA183" s="26">
        <v>96.46</v>
      </c>
    </row>
    <row r="184" spans="27:27" x14ac:dyDescent="0.2">
      <c r="AA184" s="26">
        <v>96.94</v>
      </c>
    </row>
    <row r="185" spans="27:27" x14ac:dyDescent="0.2">
      <c r="AA185" s="26">
        <v>97.38</v>
      </c>
    </row>
    <row r="186" spans="27:27" x14ac:dyDescent="0.2">
      <c r="AA186" s="26">
        <v>97.78</v>
      </c>
    </row>
    <row r="187" spans="27:27" x14ac:dyDescent="0.2">
      <c r="AA187" s="26">
        <v>98.12</v>
      </c>
    </row>
    <row r="188" spans="27:27" x14ac:dyDescent="0.2">
      <c r="AA188" s="26">
        <v>98.4</v>
      </c>
    </row>
    <row r="189" spans="27:27" x14ac:dyDescent="0.2">
      <c r="AA189" s="26">
        <v>95.02</v>
      </c>
    </row>
    <row r="190" spans="27:27" x14ac:dyDescent="0.2">
      <c r="AA190" s="26">
        <v>95.24</v>
      </c>
    </row>
    <row r="191" spans="27:27" x14ac:dyDescent="0.2">
      <c r="AA191" s="26">
        <v>95.42</v>
      </c>
    </row>
    <row r="192" spans="27:27" x14ac:dyDescent="0.2">
      <c r="AA192" s="26">
        <v>95.55</v>
      </c>
    </row>
    <row r="193" spans="27:27" x14ac:dyDescent="0.2">
      <c r="AA193" s="26">
        <v>95.64</v>
      </c>
    </row>
    <row r="194" spans="27:27" x14ac:dyDescent="0.2">
      <c r="AA194" s="26">
        <v>95.71</v>
      </c>
    </row>
    <row r="195" spans="27:27" x14ac:dyDescent="0.2">
      <c r="AA195" s="26">
        <v>95.77</v>
      </c>
    </row>
    <row r="196" spans="27:27" x14ac:dyDescent="0.2">
      <c r="AA196" s="26">
        <v>95.81</v>
      </c>
    </row>
    <row r="197" spans="27:27" x14ac:dyDescent="0.2">
      <c r="AA197" s="26">
        <v>95.83</v>
      </c>
    </row>
    <row r="198" spans="27:27" x14ac:dyDescent="0.2">
      <c r="AA198" s="26">
        <v>95.04</v>
      </c>
    </row>
    <row r="199" spans="27:27" x14ac:dyDescent="0.2">
      <c r="AA199" s="26">
        <v>94.24</v>
      </c>
    </row>
    <row r="200" spans="27:27" x14ac:dyDescent="0.2">
      <c r="AA200" s="26">
        <v>93.45</v>
      </c>
    </row>
    <row r="201" spans="27:27" x14ac:dyDescent="0.2">
      <c r="AA201" s="26">
        <v>92.65</v>
      </c>
    </row>
    <row r="202" spans="27:27" x14ac:dyDescent="0.2">
      <c r="AA202" s="26">
        <v>91.86</v>
      </c>
    </row>
    <row r="203" spans="27:27" x14ac:dyDescent="0.2">
      <c r="AA203" s="26">
        <v>89.42</v>
      </c>
    </row>
    <row r="204" spans="27:27" x14ac:dyDescent="0.2">
      <c r="AA204" s="26">
        <v>87.08</v>
      </c>
    </row>
    <row r="205" spans="27:27" x14ac:dyDescent="0.2">
      <c r="AA205" s="26">
        <v>84.84</v>
      </c>
    </row>
    <row r="206" spans="27:27" x14ac:dyDescent="0.2">
      <c r="AA206" s="26">
        <v>82.68</v>
      </c>
    </row>
    <row r="207" spans="27:27" x14ac:dyDescent="0.2">
      <c r="AA207" s="26">
        <v>80.63</v>
      </c>
    </row>
    <row r="208" spans="27:27" x14ac:dyDescent="0.2">
      <c r="AA208" s="26">
        <v>77.69</v>
      </c>
    </row>
    <row r="209" spans="27:27" x14ac:dyDescent="0.2">
      <c r="AA209" s="26">
        <v>74.75</v>
      </c>
    </row>
    <row r="210" spans="27:27" x14ac:dyDescent="0.2">
      <c r="AA210" s="26">
        <v>71.81</v>
      </c>
    </row>
    <row r="211" spans="27:27" x14ac:dyDescent="0.2">
      <c r="AA211" s="26">
        <v>68.87</v>
      </c>
    </row>
    <row r="212" spans="27:27" x14ac:dyDescent="0.2">
      <c r="AA212" s="26">
        <v>65.930000000000007</v>
      </c>
    </row>
    <row r="213" spans="27:27" x14ac:dyDescent="0.2">
      <c r="AA213" s="26">
        <v>63.21</v>
      </c>
    </row>
    <row r="214" spans="27:27" x14ac:dyDescent="0.2">
      <c r="AA214" s="26">
        <v>60.5</v>
      </c>
    </row>
    <row r="215" spans="27:27" x14ac:dyDescent="0.2">
      <c r="AA215" s="26">
        <v>57.79</v>
      </c>
    </row>
    <row r="216" spans="27:27" x14ac:dyDescent="0.2">
      <c r="AA216" s="26">
        <v>55.07</v>
      </c>
    </row>
    <row r="217" spans="27:27" x14ac:dyDescent="0.2">
      <c r="AA217" s="26">
        <v>52.36</v>
      </c>
    </row>
    <row r="218" spans="27:27" x14ac:dyDescent="0.2">
      <c r="AA218" s="26">
        <v>49.99</v>
      </c>
    </row>
    <row r="219" spans="27:27" x14ac:dyDescent="0.2">
      <c r="AA219" s="26">
        <v>47.63</v>
      </c>
    </row>
    <row r="220" spans="27:27" x14ac:dyDescent="0.2">
      <c r="AA220" s="26">
        <v>45.26</v>
      </c>
    </row>
    <row r="221" spans="27:27" x14ac:dyDescent="0.2">
      <c r="AA221" s="26">
        <v>42.89</v>
      </c>
    </row>
    <row r="222" spans="27:27" x14ac:dyDescent="0.2">
      <c r="AA222" s="26">
        <v>40.53</v>
      </c>
    </row>
    <row r="223" spans="27:27" x14ac:dyDescent="0.2">
      <c r="AA223" s="26">
        <v>38.159999999999997</v>
      </c>
    </row>
    <row r="224" spans="27:27" x14ac:dyDescent="0.2">
      <c r="AA224" s="26">
        <v>35.799999999999997</v>
      </c>
    </row>
    <row r="225" spans="27:27" x14ac:dyDescent="0.2">
      <c r="AA225" s="26">
        <v>33.43</v>
      </c>
    </row>
    <row r="226" spans="27:27" x14ac:dyDescent="0.2">
      <c r="AA226" s="26">
        <v>31.07</v>
      </c>
    </row>
    <row r="227" spans="27:27" x14ac:dyDescent="0.2">
      <c r="AA227" s="26">
        <v>28.7</v>
      </c>
    </row>
    <row r="228" spans="27:27" x14ac:dyDescent="0.2">
      <c r="AA228" s="26">
        <v>28.7</v>
      </c>
    </row>
    <row r="229" spans="27:27" x14ac:dyDescent="0.2">
      <c r="AA229" s="26">
        <v>28.7</v>
      </c>
    </row>
    <row r="230" spans="27:27" x14ac:dyDescent="0.2">
      <c r="AA230" s="26">
        <v>28.7</v>
      </c>
    </row>
    <row r="231" spans="27:27" x14ac:dyDescent="0.2">
      <c r="AA231" s="26">
        <v>28.7</v>
      </c>
    </row>
    <row r="232" spans="27:27" x14ac:dyDescent="0.2">
      <c r="AA232" s="26">
        <v>28.7</v>
      </c>
    </row>
    <row r="233" spans="27:27" x14ac:dyDescent="0.2">
      <c r="AA233" s="26">
        <v>28.7</v>
      </c>
    </row>
    <row r="234" spans="27:27" x14ac:dyDescent="0.2">
      <c r="AA234" s="26">
        <v>28.7</v>
      </c>
    </row>
    <row r="235" spans="27:27" x14ac:dyDescent="0.2">
      <c r="AA235" s="26">
        <v>28.7</v>
      </c>
    </row>
    <row r="236" spans="27:27" x14ac:dyDescent="0.2">
      <c r="AA236" s="26">
        <v>28.7</v>
      </c>
    </row>
    <row r="237" spans="27:27" x14ac:dyDescent="0.2">
      <c r="AA237" s="26">
        <v>28.7</v>
      </c>
    </row>
    <row r="238" spans="27:27" x14ac:dyDescent="0.2">
      <c r="AA238" s="26">
        <v>28.7</v>
      </c>
    </row>
    <row r="239" spans="27:27" x14ac:dyDescent="0.2">
      <c r="AA239" s="26">
        <v>28.7</v>
      </c>
    </row>
    <row r="240" spans="27:27" x14ac:dyDescent="0.2">
      <c r="AA240" s="26">
        <v>28.7</v>
      </c>
    </row>
    <row r="241" spans="27:27" x14ac:dyDescent="0.2">
      <c r="AA241" s="26">
        <v>28.7</v>
      </c>
    </row>
    <row r="242" spans="27:27" x14ac:dyDescent="0.2">
      <c r="AA242" s="26">
        <v>28.7</v>
      </c>
    </row>
    <row r="243" spans="27:27" x14ac:dyDescent="0.2">
      <c r="AA243" s="26">
        <v>28.7</v>
      </c>
    </row>
    <row r="244" spans="27:27" x14ac:dyDescent="0.2">
      <c r="AA244" s="26">
        <v>28.7</v>
      </c>
    </row>
  </sheetData>
  <mergeCells count="5">
    <mergeCell ref="AC1:AD1"/>
    <mergeCell ref="AE1:AF1"/>
    <mergeCell ref="AG1:AH1"/>
    <mergeCell ref="AI1:AJ1"/>
    <mergeCell ref="AK1:AL1"/>
  </mergeCells>
  <dataValidations count="1">
    <dataValidation showInputMessage="1" showErrorMessage="1" sqref="CL1:CQ1" xr:uid="{00000000-0002-0000-0500-000000000000}"/>
  </dataValidations>
  <pageMargins left="0.7" right="0.7" top="0.78740157499999996" bottom="0.78740157499999996" header="0.3" footer="0.3"/>
  <pageSetup paperSize="9" orientation="portrait" verticalDpi="0" r:id="rId1"/>
</worksheet>
</file>

<file path=docMetadata/LabelInfo.xml><?xml version="1.0" encoding="utf-8"?>
<clbl:labelList xmlns:clbl="http://schemas.microsoft.com/office/2020/mipLabelMetadata">
  <clbl:label id="{93c8e821-8490-4517-b183-ef0f9ee4ee01}" enabled="1" method="Standard" siteId="{ee7972c2-aefe-4d03-9cf4-3c3f223757b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69</vt:i4>
      </vt:variant>
    </vt:vector>
  </HeadingPairs>
  <TitlesOfParts>
    <vt:vector size="77" baseType="lpstr">
      <vt:lpstr>5_Tarife QualiMed_Z</vt:lpstr>
      <vt:lpstr>Beiträge 01_2021</vt:lpstr>
      <vt:lpstr>Beiträge 01_2022</vt:lpstr>
      <vt:lpstr>Beiträge 01_2023</vt:lpstr>
      <vt:lpstr>Beiträge 01_2024</vt:lpstr>
      <vt:lpstr>Beiträge 01_2018</vt:lpstr>
      <vt:lpstr>Beiträge 01_2019</vt:lpstr>
      <vt:lpstr>Beiträge 01_2020</vt:lpstr>
      <vt:lpstr>'Beiträge 01_2021'!Alter_Erw_U5</vt:lpstr>
      <vt:lpstr>'Beiträge 01_2022'!Alter_Erw_U5</vt:lpstr>
      <vt:lpstr>'Beiträge 01_2023'!Alter_Erw_U5</vt:lpstr>
      <vt:lpstr>'Beiträge 01_2024'!Alter_Erw_U5</vt:lpstr>
      <vt:lpstr>Alter_Erw_U5</vt:lpstr>
      <vt:lpstr>'Beiträge 01_2021'!Alter_Jugend_U5</vt:lpstr>
      <vt:lpstr>'Beiträge 01_2022'!Alter_Jugend_U5</vt:lpstr>
      <vt:lpstr>'Beiträge 01_2023'!Alter_Jugend_U5</vt:lpstr>
      <vt:lpstr>'Beiträge 01_2024'!Alter_Jugend_U5</vt:lpstr>
      <vt:lpstr>Alter_Jugend_U5</vt:lpstr>
      <vt:lpstr>'Beiträge 01_2021'!Alter_Kind_U5</vt:lpstr>
      <vt:lpstr>'Beiträge 01_2022'!Alter_Kind_U5</vt:lpstr>
      <vt:lpstr>'Beiträge 01_2023'!Alter_Kind_U5</vt:lpstr>
      <vt:lpstr>'Beiträge 01_2024'!Alter_Kind_U5</vt:lpstr>
      <vt:lpstr>Alter_Kind_U5</vt:lpstr>
      <vt:lpstr>'Beiträge 01_2021'!ambulant</vt:lpstr>
      <vt:lpstr>'Beiträge 01_2022'!ambulant</vt:lpstr>
      <vt:lpstr>'Beiträge 01_2023'!ambulant</vt:lpstr>
      <vt:lpstr>'Beiträge 01_2024'!ambulant</vt:lpstr>
      <vt:lpstr>ambulant</vt:lpstr>
      <vt:lpstr>'Beiträge 01_2021'!Anbieter</vt:lpstr>
      <vt:lpstr>'Beiträge 01_2022'!Anbieter</vt:lpstr>
      <vt:lpstr>'Beiträge 01_2023'!Anbieter</vt:lpstr>
      <vt:lpstr>'Beiträge 01_2024'!Anbieter</vt:lpstr>
      <vt:lpstr>Anbieter</vt:lpstr>
      <vt:lpstr>'Beiträge 01_2021'!Ausland</vt:lpstr>
      <vt:lpstr>'Beiträge 01_2022'!Ausland</vt:lpstr>
      <vt:lpstr>'Beiträge 01_2023'!Ausland</vt:lpstr>
      <vt:lpstr>'Beiträge 01_2024'!Ausland</vt:lpstr>
      <vt:lpstr>Ausland</vt:lpstr>
      <vt:lpstr>B_2018</vt:lpstr>
      <vt:lpstr>B_2019</vt:lpstr>
      <vt:lpstr>B_2020</vt:lpstr>
      <vt:lpstr>'Beiträge 01_2022'!B_2021</vt:lpstr>
      <vt:lpstr>'Beiträge 01_2023'!B_2021</vt:lpstr>
      <vt:lpstr>'Beiträge 01_2024'!B_2021</vt:lpstr>
      <vt:lpstr>B_2021</vt:lpstr>
      <vt:lpstr>B_2022</vt:lpstr>
      <vt:lpstr>B_2023</vt:lpstr>
      <vt:lpstr>B_2024</vt:lpstr>
      <vt:lpstr>'5_Tarife QualiMed_Z'!Druckbereich</vt:lpstr>
      <vt:lpstr>'5_Tarife QualiMed_Z'!Drucktitel</vt:lpstr>
      <vt:lpstr>Franchise</vt:lpstr>
      <vt:lpstr>Helsana</vt:lpstr>
      <vt:lpstr>'Beiträge 01_2021'!Jahr_Abschluss_U5</vt:lpstr>
      <vt:lpstr>'Beiträge 01_2022'!Jahr_Abschluss_U5</vt:lpstr>
      <vt:lpstr>'Beiträge 01_2023'!Jahr_Abschluss_U5</vt:lpstr>
      <vt:lpstr>'Beiträge 01_2024'!Jahr_Abschluss_U5</vt:lpstr>
      <vt:lpstr>Jahr_Abschluss_U5</vt:lpstr>
      <vt:lpstr>'Beiträge 01_2021'!stationär</vt:lpstr>
      <vt:lpstr>'Beiträge 01_2022'!stationär</vt:lpstr>
      <vt:lpstr>'Beiträge 01_2023'!stationär</vt:lpstr>
      <vt:lpstr>'Beiträge 01_2024'!stationär</vt:lpstr>
      <vt:lpstr>stationär</vt:lpstr>
      <vt:lpstr>'Beiträge 01_2021'!SWICA</vt:lpstr>
      <vt:lpstr>'Beiträge 01_2022'!SWICA</vt:lpstr>
      <vt:lpstr>'Beiträge 01_2023'!SWICA</vt:lpstr>
      <vt:lpstr>'Beiträge 01_2024'!SWICA</vt:lpstr>
      <vt:lpstr>SWICA</vt:lpstr>
      <vt:lpstr>'Beiträge 01_2021'!Sympany</vt:lpstr>
      <vt:lpstr>'Beiträge 01_2022'!Sympany</vt:lpstr>
      <vt:lpstr>'Beiträge 01_2023'!Sympany</vt:lpstr>
      <vt:lpstr>'Beiträge 01_2024'!Sympany</vt:lpstr>
      <vt:lpstr>Sympany</vt:lpstr>
      <vt:lpstr>'Beiträge 01_2021'!Zahn</vt:lpstr>
      <vt:lpstr>'Beiträge 01_2022'!Zahn</vt:lpstr>
      <vt:lpstr>'Beiträge 01_2023'!Zahn</vt:lpstr>
      <vt:lpstr>'Beiträge 01_2024'!Zahn</vt:lpstr>
      <vt:lpstr>Zahn</vt:lpstr>
    </vt:vector>
  </TitlesOfParts>
  <Company>INTER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Rymsa</dc:creator>
  <cp:lastModifiedBy>Normen Wölfer</cp:lastModifiedBy>
  <cp:lastPrinted>2018-02-06T09:47:05Z</cp:lastPrinted>
  <dcterms:created xsi:type="dcterms:W3CDTF">2011-01-13T13:52:24Z</dcterms:created>
  <dcterms:modified xsi:type="dcterms:W3CDTF">2023-12-01T07:39:37Z</dcterms:modified>
</cp:coreProperties>
</file>